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INETES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<sst xmlns="http://schemas.openxmlformats.org/spreadsheetml/2006/main" count="10" uniqueCount="10">
  <si>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Junio de 2005</t>
  </si>
  <si>
    <t>Instrucciones:</t>
  </si>
  <si>
    <t>Aciertos</t>
  </si>
  <si>
    <t>Porcentaje</t>
  </si>
  <si>
    <t>CINETEST</t>
  </si>
  <si>
    <t>Version 2.0</t>
  </si>
  <si>
    <t>No son necesarios acentos</t>
  </si>
  <si>
    <t>una pelicula en la que ambos actuen.</t>
  </si>
  <si>
    <t>donde apunten las flechas el de</t>
  </si>
  <si>
    <t>Hay que poner el nombre bajo la  y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</si>
</sst>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b/>
      <u val="single"/>
      <sz val="12"/>
      <name val="Arial"/>
      <family val="2"/>
    </font>
    <font>
      <sz val="10"/>
      <color indexed="4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Border="1" applyAlignment="1" applyProtection="1">
      <alignment horizontal="right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9" fontId="0" fillId="2" borderId="0" xfId="19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0" fontId="1" fillId="3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3" borderId="4" xfId="0" applyFont="1" applyFill="1" applyBorder="1" applyAlignment="1" applyProtection="1">
      <alignment/>
      <protection hidden="1"/>
    </xf>
    <xf numFmtId="0" fontId="1" fillId="3" borderId="5" xfId="0" applyFont="1" applyFill="1" applyBorder="1" applyAlignment="1" applyProtection="1">
      <alignment/>
      <protection hidden="1"/>
    </xf>
    <xf numFmtId="0" fontId="1" fillId="3" borderId="6" xfId="0" applyFon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3" fillId="3" borderId="0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ont="1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shrinkToFit="1"/>
      <protection locked="0"/>
    </xf>
    <xf numFmtId="0" fontId="1" fillId="3" borderId="9" xfId="0" applyFont="1" applyFill="1" applyBorder="1" applyAlignment="1" applyProtection="1">
      <alignment shrinkToFit="1"/>
      <protection locked="0"/>
    </xf>
    <xf numFmtId="0" fontId="1" fillId="3" borderId="5" xfId="0" applyFont="1" applyFill="1" applyBorder="1" applyAlignment="1" applyProtection="1">
      <alignment shrinkToFit="1"/>
      <protection locked="0"/>
    </xf>
    <xf numFmtId="0" fontId="1" fillId="3" borderId="10" xfId="0" applyFont="1" applyFill="1" applyBorder="1" applyAlignment="1" applyProtection="1">
      <alignment shrinkToFit="1"/>
      <protection locked="0"/>
    </xf>
    <xf numFmtId="0" fontId="1" fillId="3" borderId="7" xfId="0" applyFont="1" applyFill="1" applyBorder="1" applyAlignment="1" applyProtection="1">
      <alignment shrinkToFit="1"/>
      <protection locked="0"/>
    </xf>
    <xf numFmtId="0" fontId="1" fillId="3" borderId="5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 horizontal="center" shrinkToFit="1"/>
      <protection hidden="1"/>
    </xf>
    <xf numFmtId="0" fontId="0" fillId="3" borderId="8" xfId="0" applyFont="1" applyFill="1" applyBorder="1" applyAlignment="1" applyProtection="1">
      <alignment shrinkToFit="1"/>
      <protection hidden="1"/>
    </xf>
    <xf numFmtId="0" fontId="0" fillId="3" borderId="9" xfId="0" applyFill="1" applyBorder="1" applyAlignment="1" applyProtection="1">
      <alignment horizontal="center" shrinkToFit="1"/>
      <protection locked="0"/>
    </xf>
    <xf numFmtId="0" fontId="0" fillId="3" borderId="10" xfId="0" applyFill="1" applyBorder="1" applyAlignment="1" applyProtection="1">
      <alignment horizontal="center" shrinkToFit="1"/>
      <protection locked="0"/>
    </xf>
    <xf numFmtId="0" fontId="1" fillId="3" borderId="9" xfId="0" applyFont="1" applyFill="1" applyBorder="1" applyAlignment="1" applyProtection="1">
      <alignment horizontal="center" shrinkToFit="1"/>
      <protection locked="0"/>
    </xf>
    <xf numFmtId="0" fontId="1" fillId="3" borderId="10" xfId="0" applyFont="1" applyFill="1" applyBorder="1" applyAlignment="1" applyProtection="1">
      <alignment horizontal="center" shrinkToFit="1"/>
      <protection locked="0"/>
    </xf>
    <xf numFmtId="0" fontId="0" fillId="3" borderId="11" xfId="0" applyFont="1" applyFill="1" applyBorder="1" applyAlignment="1" applyProtection="1">
      <alignment horizontal="center"/>
      <protection hidden="1"/>
    </xf>
    <xf numFmtId="0" fontId="0" fillId="3" borderId="12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pn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jpe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190500</xdr:rowOff>
    </xdr:from>
    <xdr:to>
      <xdr:col>5</xdr:col>
      <xdr:colOff>9525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90500"/>
          <a:ext cx="1476375" cy="1362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2</xdr:col>
      <xdr:colOff>142875</xdr:colOff>
      <xdr:row>9</xdr:row>
      <xdr:rowOff>47625</xdr:rowOff>
    </xdr:from>
    <xdr:ext cx="171450" cy="247650"/>
    <xdr:sp>
      <xdr:nvSpPr>
        <xdr:cNvPr id="2" name="AutoShape 191"/>
        <xdr:cNvSpPr>
          <a:spLocks/>
        </xdr:cNvSpPr>
      </xdr:nvSpPr>
      <xdr:spPr>
        <a:xfrm rot="2700000">
          <a:off x="1638300" y="3390900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9</xdr:row>
      <xdr:rowOff>47625</xdr:rowOff>
    </xdr:from>
    <xdr:ext cx="171450" cy="247650"/>
    <xdr:sp>
      <xdr:nvSpPr>
        <xdr:cNvPr id="3" name="AutoShape 193"/>
        <xdr:cNvSpPr>
          <a:spLocks/>
        </xdr:cNvSpPr>
      </xdr:nvSpPr>
      <xdr:spPr>
        <a:xfrm rot="2700000">
          <a:off x="3648075" y="3390900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9</xdr:row>
      <xdr:rowOff>66675</xdr:rowOff>
    </xdr:from>
    <xdr:ext cx="247650" cy="171450"/>
    <xdr:sp>
      <xdr:nvSpPr>
        <xdr:cNvPr id="4" name="AutoShape 196"/>
        <xdr:cNvSpPr>
          <a:spLocks/>
        </xdr:cNvSpPr>
      </xdr:nvSpPr>
      <xdr:spPr>
        <a:xfrm rot="8100000">
          <a:off x="4124325" y="3409950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9</xdr:row>
      <xdr:rowOff>47625</xdr:rowOff>
    </xdr:from>
    <xdr:ext cx="171450" cy="247650"/>
    <xdr:sp>
      <xdr:nvSpPr>
        <xdr:cNvPr id="5" name="AutoShape 197"/>
        <xdr:cNvSpPr>
          <a:spLocks/>
        </xdr:cNvSpPr>
      </xdr:nvSpPr>
      <xdr:spPr>
        <a:xfrm rot="2700000">
          <a:off x="5657850" y="3390900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9</xdr:row>
      <xdr:rowOff>76200</xdr:rowOff>
    </xdr:from>
    <xdr:ext cx="247650" cy="171450"/>
    <xdr:sp>
      <xdr:nvSpPr>
        <xdr:cNvPr id="6" name="AutoShape 198"/>
        <xdr:cNvSpPr>
          <a:spLocks/>
        </xdr:cNvSpPr>
      </xdr:nvSpPr>
      <xdr:spPr>
        <a:xfrm rot="8100000">
          <a:off x="6153150" y="3419475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9</xdr:row>
      <xdr:rowOff>66675</xdr:rowOff>
    </xdr:from>
    <xdr:ext cx="247650" cy="171450"/>
    <xdr:sp>
      <xdr:nvSpPr>
        <xdr:cNvPr id="7" name="AutoShape 199"/>
        <xdr:cNvSpPr>
          <a:spLocks/>
        </xdr:cNvSpPr>
      </xdr:nvSpPr>
      <xdr:spPr>
        <a:xfrm rot="8100000">
          <a:off x="2114550" y="3409950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9</xdr:row>
      <xdr:rowOff>28575</xdr:rowOff>
    </xdr:from>
    <xdr:ext cx="171450" cy="247650"/>
    <xdr:sp>
      <xdr:nvSpPr>
        <xdr:cNvPr id="8" name="AutoShape 200"/>
        <xdr:cNvSpPr>
          <a:spLocks/>
        </xdr:cNvSpPr>
      </xdr:nvSpPr>
      <xdr:spPr>
        <a:xfrm rot="2700000">
          <a:off x="7705725" y="3371850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9</xdr:row>
      <xdr:rowOff>76200</xdr:rowOff>
    </xdr:from>
    <xdr:ext cx="247650" cy="171450"/>
    <xdr:sp>
      <xdr:nvSpPr>
        <xdr:cNvPr id="9" name="AutoShape 201"/>
        <xdr:cNvSpPr>
          <a:spLocks/>
        </xdr:cNvSpPr>
      </xdr:nvSpPr>
      <xdr:spPr>
        <a:xfrm rot="8100000">
          <a:off x="8162925" y="3419475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104775</xdr:colOff>
      <xdr:row>10</xdr:row>
      <xdr:rowOff>47625</xdr:rowOff>
    </xdr:from>
    <xdr:ext cx="142875" cy="238125"/>
    <xdr:sp>
      <xdr:nvSpPr>
        <xdr:cNvPr id="10" name="AutoShape 202"/>
        <xdr:cNvSpPr>
          <a:spLocks/>
        </xdr:cNvSpPr>
      </xdr:nvSpPr>
      <xdr:spPr>
        <a:xfrm>
          <a:off x="8658225" y="369570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95250</xdr:colOff>
      <xdr:row>12</xdr:row>
      <xdr:rowOff>47625</xdr:rowOff>
    </xdr:from>
    <xdr:ext cx="142875" cy="238125"/>
    <xdr:sp>
      <xdr:nvSpPr>
        <xdr:cNvPr id="11" name="AutoShape 204"/>
        <xdr:cNvSpPr>
          <a:spLocks/>
        </xdr:cNvSpPr>
      </xdr:nvSpPr>
      <xdr:spPr>
        <a:xfrm>
          <a:off x="8648700" y="4305300"/>
          <a:ext cx="1428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14</xdr:row>
      <xdr:rowOff>47625</xdr:rowOff>
    </xdr:from>
    <xdr:ext cx="171450" cy="247650"/>
    <xdr:sp>
      <xdr:nvSpPr>
        <xdr:cNvPr id="12" name="AutoShape 205"/>
        <xdr:cNvSpPr>
          <a:spLocks/>
        </xdr:cNvSpPr>
      </xdr:nvSpPr>
      <xdr:spPr>
        <a:xfrm rot="2700000">
          <a:off x="3648075" y="5876925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14</xdr:row>
      <xdr:rowOff>66675</xdr:rowOff>
    </xdr:from>
    <xdr:ext cx="247650" cy="171450"/>
    <xdr:sp>
      <xdr:nvSpPr>
        <xdr:cNvPr id="13" name="AutoShape 206"/>
        <xdr:cNvSpPr>
          <a:spLocks/>
        </xdr:cNvSpPr>
      </xdr:nvSpPr>
      <xdr:spPr>
        <a:xfrm rot="8100000">
          <a:off x="4124325" y="5895975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14</xdr:row>
      <xdr:rowOff>47625</xdr:rowOff>
    </xdr:from>
    <xdr:ext cx="171450" cy="247650"/>
    <xdr:sp>
      <xdr:nvSpPr>
        <xdr:cNvPr id="14" name="AutoShape 207"/>
        <xdr:cNvSpPr>
          <a:spLocks/>
        </xdr:cNvSpPr>
      </xdr:nvSpPr>
      <xdr:spPr>
        <a:xfrm rot="2700000">
          <a:off x="5657850" y="5876925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14</xdr:row>
      <xdr:rowOff>76200</xdr:rowOff>
    </xdr:from>
    <xdr:ext cx="247650" cy="171450"/>
    <xdr:sp>
      <xdr:nvSpPr>
        <xdr:cNvPr id="15" name="AutoShape 208"/>
        <xdr:cNvSpPr>
          <a:spLocks/>
        </xdr:cNvSpPr>
      </xdr:nvSpPr>
      <xdr:spPr>
        <a:xfrm rot="8100000">
          <a:off x="6153150" y="5905500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14</xdr:row>
      <xdr:rowOff>28575</xdr:rowOff>
    </xdr:from>
    <xdr:ext cx="171450" cy="247650"/>
    <xdr:sp>
      <xdr:nvSpPr>
        <xdr:cNvPr id="16" name="AutoShape 209"/>
        <xdr:cNvSpPr>
          <a:spLocks/>
        </xdr:cNvSpPr>
      </xdr:nvSpPr>
      <xdr:spPr>
        <a:xfrm rot="2700000">
          <a:off x="7705725" y="5857875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14</xdr:row>
      <xdr:rowOff>76200</xdr:rowOff>
    </xdr:from>
    <xdr:ext cx="247650" cy="171450"/>
    <xdr:sp>
      <xdr:nvSpPr>
        <xdr:cNvPr id="17" name="AutoShape 210"/>
        <xdr:cNvSpPr>
          <a:spLocks/>
        </xdr:cNvSpPr>
      </xdr:nvSpPr>
      <xdr:spPr>
        <a:xfrm rot="8100000">
          <a:off x="8162925" y="5905500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10</xdr:row>
      <xdr:rowOff>47625</xdr:rowOff>
    </xdr:from>
    <xdr:ext cx="142875" cy="238125"/>
    <xdr:sp>
      <xdr:nvSpPr>
        <xdr:cNvPr id="18" name="AutoShape 211"/>
        <xdr:cNvSpPr>
          <a:spLocks/>
        </xdr:cNvSpPr>
      </xdr:nvSpPr>
      <xdr:spPr>
        <a:xfrm>
          <a:off x="619125" y="369570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12</xdr:row>
      <xdr:rowOff>47625</xdr:rowOff>
    </xdr:from>
    <xdr:ext cx="142875" cy="238125"/>
    <xdr:sp>
      <xdr:nvSpPr>
        <xdr:cNvPr id="19" name="AutoShape 212"/>
        <xdr:cNvSpPr>
          <a:spLocks/>
        </xdr:cNvSpPr>
      </xdr:nvSpPr>
      <xdr:spPr>
        <a:xfrm>
          <a:off x="609600" y="4305300"/>
          <a:ext cx="1428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15</xdr:row>
      <xdr:rowOff>47625</xdr:rowOff>
    </xdr:from>
    <xdr:ext cx="142875" cy="238125"/>
    <xdr:sp>
      <xdr:nvSpPr>
        <xdr:cNvPr id="20" name="AutoShape 213"/>
        <xdr:cNvSpPr>
          <a:spLocks/>
        </xdr:cNvSpPr>
      </xdr:nvSpPr>
      <xdr:spPr>
        <a:xfrm>
          <a:off x="619125" y="6181725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17</xdr:row>
      <xdr:rowOff>47625</xdr:rowOff>
    </xdr:from>
    <xdr:ext cx="142875" cy="238125"/>
    <xdr:sp>
      <xdr:nvSpPr>
        <xdr:cNvPr id="21" name="AutoShape 214"/>
        <xdr:cNvSpPr>
          <a:spLocks/>
        </xdr:cNvSpPr>
      </xdr:nvSpPr>
      <xdr:spPr>
        <a:xfrm>
          <a:off x="609600" y="6791325"/>
          <a:ext cx="1428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104775</xdr:colOff>
      <xdr:row>15</xdr:row>
      <xdr:rowOff>47625</xdr:rowOff>
    </xdr:from>
    <xdr:ext cx="142875" cy="238125"/>
    <xdr:sp>
      <xdr:nvSpPr>
        <xdr:cNvPr id="22" name="AutoShape 215"/>
        <xdr:cNvSpPr>
          <a:spLocks/>
        </xdr:cNvSpPr>
      </xdr:nvSpPr>
      <xdr:spPr>
        <a:xfrm>
          <a:off x="2628900" y="6181725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17</xdr:row>
      <xdr:rowOff>47625</xdr:rowOff>
    </xdr:from>
    <xdr:ext cx="142875" cy="238125"/>
    <xdr:sp>
      <xdr:nvSpPr>
        <xdr:cNvPr id="23" name="AutoShape 216"/>
        <xdr:cNvSpPr>
          <a:spLocks/>
        </xdr:cNvSpPr>
      </xdr:nvSpPr>
      <xdr:spPr>
        <a:xfrm>
          <a:off x="2619375" y="6791325"/>
          <a:ext cx="1428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19</xdr:row>
      <xdr:rowOff>47625</xdr:rowOff>
    </xdr:from>
    <xdr:ext cx="171450" cy="247650"/>
    <xdr:sp>
      <xdr:nvSpPr>
        <xdr:cNvPr id="24" name="AutoShape 217"/>
        <xdr:cNvSpPr>
          <a:spLocks/>
        </xdr:cNvSpPr>
      </xdr:nvSpPr>
      <xdr:spPr>
        <a:xfrm rot="2700000">
          <a:off x="3648075" y="8362950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19</xdr:row>
      <xdr:rowOff>66675</xdr:rowOff>
    </xdr:from>
    <xdr:ext cx="257175" cy="171450"/>
    <xdr:sp>
      <xdr:nvSpPr>
        <xdr:cNvPr id="25" name="AutoShape 218"/>
        <xdr:cNvSpPr>
          <a:spLocks/>
        </xdr:cNvSpPr>
      </xdr:nvSpPr>
      <xdr:spPr>
        <a:xfrm rot="8100000">
          <a:off x="4124325" y="838200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19</xdr:row>
      <xdr:rowOff>47625</xdr:rowOff>
    </xdr:from>
    <xdr:ext cx="171450" cy="247650"/>
    <xdr:sp>
      <xdr:nvSpPr>
        <xdr:cNvPr id="26" name="AutoShape 219"/>
        <xdr:cNvSpPr>
          <a:spLocks/>
        </xdr:cNvSpPr>
      </xdr:nvSpPr>
      <xdr:spPr>
        <a:xfrm rot="2700000">
          <a:off x="5657850" y="8362950"/>
          <a:ext cx="171450" cy="2476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19</xdr:row>
      <xdr:rowOff>76200</xdr:rowOff>
    </xdr:from>
    <xdr:ext cx="247650" cy="171450"/>
    <xdr:sp>
      <xdr:nvSpPr>
        <xdr:cNvPr id="27" name="AutoShape 220"/>
        <xdr:cNvSpPr>
          <a:spLocks/>
        </xdr:cNvSpPr>
      </xdr:nvSpPr>
      <xdr:spPr>
        <a:xfrm rot="8100000">
          <a:off x="6153150" y="8391525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19</xdr:row>
      <xdr:rowOff>28575</xdr:rowOff>
    </xdr:from>
    <xdr:ext cx="180975" cy="257175"/>
    <xdr:sp>
      <xdr:nvSpPr>
        <xdr:cNvPr id="28" name="AutoShape 221"/>
        <xdr:cNvSpPr>
          <a:spLocks/>
        </xdr:cNvSpPr>
      </xdr:nvSpPr>
      <xdr:spPr>
        <a:xfrm rot="2700000">
          <a:off x="7705725" y="834390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19</xdr:row>
      <xdr:rowOff>76200</xdr:rowOff>
    </xdr:from>
    <xdr:ext cx="247650" cy="171450"/>
    <xdr:sp>
      <xdr:nvSpPr>
        <xdr:cNvPr id="29" name="AutoShape 222"/>
        <xdr:cNvSpPr>
          <a:spLocks/>
        </xdr:cNvSpPr>
      </xdr:nvSpPr>
      <xdr:spPr>
        <a:xfrm rot="8100000">
          <a:off x="8162925" y="8391525"/>
          <a:ext cx="247650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104775</xdr:colOff>
      <xdr:row>20</xdr:row>
      <xdr:rowOff>47625</xdr:rowOff>
    </xdr:from>
    <xdr:ext cx="142875" cy="238125"/>
    <xdr:sp>
      <xdr:nvSpPr>
        <xdr:cNvPr id="30" name="AutoShape 223"/>
        <xdr:cNvSpPr>
          <a:spLocks/>
        </xdr:cNvSpPr>
      </xdr:nvSpPr>
      <xdr:spPr>
        <a:xfrm>
          <a:off x="8658225" y="866775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95250</xdr:colOff>
      <xdr:row>22</xdr:row>
      <xdr:rowOff>47625</xdr:rowOff>
    </xdr:from>
    <xdr:ext cx="142875" cy="238125"/>
    <xdr:sp>
      <xdr:nvSpPr>
        <xdr:cNvPr id="31" name="AutoShape 224"/>
        <xdr:cNvSpPr>
          <a:spLocks/>
        </xdr:cNvSpPr>
      </xdr:nvSpPr>
      <xdr:spPr>
        <a:xfrm>
          <a:off x="8648700" y="9277350"/>
          <a:ext cx="142875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24</xdr:row>
      <xdr:rowOff>47625</xdr:rowOff>
    </xdr:from>
    <xdr:ext cx="180975" cy="257175"/>
    <xdr:sp>
      <xdr:nvSpPr>
        <xdr:cNvPr id="32" name="AutoShape 265"/>
        <xdr:cNvSpPr>
          <a:spLocks/>
        </xdr:cNvSpPr>
      </xdr:nvSpPr>
      <xdr:spPr>
        <a:xfrm rot="2700000">
          <a:off x="3648075" y="1084897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24</xdr:row>
      <xdr:rowOff>66675</xdr:rowOff>
    </xdr:from>
    <xdr:ext cx="257175" cy="180975"/>
    <xdr:sp>
      <xdr:nvSpPr>
        <xdr:cNvPr id="33" name="AutoShape 266"/>
        <xdr:cNvSpPr>
          <a:spLocks/>
        </xdr:cNvSpPr>
      </xdr:nvSpPr>
      <xdr:spPr>
        <a:xfrm rot="8100000">
          <a:off x="4124325" y="10868025"/>
          <a:ext cx="2571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24</xdr:row>
      <xdr:rowOff>47625</xdr:rowOff>
    </xdr:from>
    <xdr:ext cx="180975" cy="257175"/>
    <xdr:sp>
      <xdr:nvSpPr>
        <xdr:cNvPr id="34" name="AutoShape 267"/>
        <xdr:cNvSpPr>
          <a:spLocks/>
        </xdr:cNvSpPr>
      </xdr:nvSpPr>
      <xdr:spPr>
        <a:xfrm rot="2700000">
          <a:off x="5657850" y="1084897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24</xdr:row>
      <xdr:rowOff>76200</xdr:rowOff>
    </xdr:from>
    <xdr:ext cx="257175" cy="171450"/>
    <xdr:sp>
      <xdr:nvSpPr>
        <xdr:cNvPr id="35" name="AutoShape 268"/>
        <xdr:cNvSpPr>
          <a:spLocks/>
        </xdr:cNvSpPr>
      </xdr:nvSpPr>
      <xdr:spPr>
        <a:xfrm rot="8100000">
          <a:off x="6153150" y="1087755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24</xdr:row>
      <xdr:rowOff>28575</xdr:rowOff>
    </xdr:from>
    <xdr:ext cx="180975" cy="257175"/>
    <xdr:sp>
      <xdr:nvSpPr>
        <xdr:cNvPr id="36" name="AutoShape 269"/>
        <xdr:cNvSpPr>
          <a:spLocks/>
        </xdr:cNvSpPr>
      </xdr:nvSpPr>
      <xdr:spPr>
        <a:xfrm rot="2700000">
          <a:off x="7705725" y="1082992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24</xdr:row>
      <xdr:rowOff>76200</xdr:rowOff>
    </xdr:from>
    <xdr:ext cx="257175" cy="171450"/>
    <xdr:sp>
      <xdr:nvSpPr>
        <xdr:cNvPr id="37" name="AutoShape 270"/>
        <xdr:cNvSpPr>
          <a:spLocks/>
        </xdr:cNvSpPr>
      </xdr:nvSpPr>
      <xdr:spPr>
        <a:xfrm rot="8100000">
          <a:off x="8162925" y="1087755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104775</xdr:colOff>
      <xdr:row>25</xdr:row>
      <xdr:rowOff>47625</xdr:rowOff>
    </xdr:from>
    <xdr:ext cx="142875" cy="238125"/>
    <xdr:sp>
      <xdr:nvSpPr>
        <xdr:cNvPr id="38" name="AutoShape 271"/>
        <xdr:cNvSpPr>
          <a:spLocks/>
        </xdr:cNvSpPr>
      </xdr:nvSpPr>
      <xdr:spPr>
        <a:xfrm>
          <a:off x="2628900" y="11153775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27</xdr:row>
      <xdr:rowOff>47625</xdr:rowOff>
    </xdr:from>
    <xdr:ext cx="152400" cy="238125"/>
    <xdr:sp>
      <xdr:nvSpPr>
        <xdr:cNvPr id="39" name="AutoShape 272"/>
        <xdr:cNvSpPr>
          <a:spLocks/>
        </xdr:cNvSpPr>
      </xdr:nvSpPr>
      <xdr:spPr>
        <a:xfrm>
          <a:off x="2619375" y="11763375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29</xdr:row>
      <xdr:rowOff>47625</xdr:rowOff>
    </xdr:from>
    <xdr:ext cx="180975" cy="257175"/>
    <xdr:sp>
      <xdr:nvSpPr>
        <xdr:cNvPr id="40" name="AutoShape 273"/>
        <xdr:cNvSpPr>
          <a:spLocks/>
        </xdr:cNvSpPr>
      </xdr:nvSpPr>
      <xdr:spPr>
        <a:xfrm rot="2700000">
          <a:off x="3648075" y="1333500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29</xdr:row>
      <xdr:rowOff>66675</xdr:rowOff>
    </xdr:from>
    <xdr:ext cx="257175" cy="180975"/>
    <xdr:sp>
      <xdr:nvSpPr>
        <xdr:cNvPr id="41" name="AutoShape 274"/>
        <xdr:cNvSpPr>
          <a:spLocks/>
        </xdr:cNvSpPr>
      </xdr:nvSpPr>
      <xdr:spPr>
        <a:xfrm rot="8100000">
          <a:off x="4124325" y="13354050"/>
          <a:ext cx="2571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29</xdr:row>
      <xdr:rowOff>47625</xdr:rowOff>
    </xdr:from>
    <xdr:ext cx="180975" cy="257175"/>
    <xdr:sp>
      <xdr:nvSpPr>
        <xdr:cNvPr id="42" name="AutoShape 275"/>
        <xdr:cNvSpPr>
          <a:spLocks/>
        </xdr:cNvSpPr>
      </xdr:nvSpPr>
      <xdr:spPr>
        <a:xfrm rot="2700000">
          <a:off x="5657850" y="1333500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29</xdr:row>
      <xdr:rowOff>76200</xdr:rowOff>
    </xdr:from>
    <xdr:ext cx="257175" cy="171450"/>
    <xdr:sp>
      <xdr:nvSpPr>
        <xdr:cNvPr id="43" name="AutoShape 276"/>
        <xdr:cNvSpPr>
          <a:spLocks/>
        </xdr:cNvSpPr>
      </xdr:nvSpPr>
      <xdr:spPr>
        <a:xfrm rot="8100000">
          <a:off x="6153150" y="13363575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29</xdr:row>
      <xdr:rowOff>28575</xdr:rowOff>
    </xdr:from>
    <xdr:ext cx="180975" cy="257175"/>
    <xdr:sp>
      <xdr:nvSpPr>
        <xdr:cNvPr id="44" name="AutoShape 277"/>
        <xdr:cNvSpPr>
          <a:spLocks/>
        </xdr:cNvSpPr>
      </xdr:nvSpPr>
      <xdr:spPr>
        <a:xfrm rot="2700000">
          <a:off x="7705725" y="1331595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29</xdr:row>
      <xdr:rowOff>76200</xdr:rowOff>
    </xdr:from>
    <xdr:ext cx="257175" cy="171450"/>
    <xdr:sp>
      <xdr:nvSpPr>
        <xdr:cNvPr id="45" name="AutoShape 278"/>
        <xdr:cNvSpPr>
          <a:spLocks/>
        </xdr:cNvSpPr>
      </xdr:nvSpPr>
      <xdr:spPr>
        <a:xfrm rot="8100000">
          <a:off x="8162925" y="13363575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104775</xdr:colOff>
      <xdr:row>30</xdr:row>
      <xdr:rowOff>47625</xdr:rowOff>
    </xdr:from>
    <xdr:ext cx="142875" cy="238125"/>
    <xdr:sp>
      <xdr:nvSpPr>
        <xdr:cNvPr id="46" name="AutoShape 279"/>
        <xdr:cNvSpPr>
          <a:spLocks/>
        </xdr:cNvSpPr>
      </xdr:nvSpPr>
      <xdr:spPr>
        <a:xfrm>
          <a:off x="8658225" y="1363980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95250</xdr:colOff>
      <xdr:row>32</xdr:row>
      <xdr:rowOff>47625</xdr:rowOff>
    </xdr:from>
    <xdr:ext cx="152400" cy="238125"/>
    <xdr:sp>
      <xdr:nvSpPr>
        <xdr:cNvPr id="47" name="AutoShape 280"/>
        <xdr:cNvSpPr>
          <a:spLocks/>
        </xdr:cNvSpPr>
      </xdr:nvSpPr>
      <xdr:spPr>
        <a:xfrm>
          <a:off x="8648700" y="14249400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34</xdr:row>
      <xdr:rowOff>47625</xdr:rowOff>
    </xdr:from>
    <xdr:ext cx="180975" cy="257175"/>
    <xdr:sp>
      <xdr:nvSpPr>
        <xdr:cNvPr id="48" name="AutoShape 281"/>
        <xdr:cNvSpPr>
          <a:spLocks/>
        </xdr:cNvSpPr>
      </xdr:nvSpPr>
      <xdr:spPr>
        <a:xfrm rot="2700000">
          <a:off x="3648075" y="1582102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34</xdr:row>
      <xdr:rowOff>66675</xdr:rowOff>
    </xdr:from>
    <xdr:ext cx="257175" cy="180975"/>
    <xdr:sp>
      <xdr:nvSpPr>
        <xdr:cNvPr id="49" name="AutoShape 282"/>
        <xdr:cNvSpPr>
          <a:spLocks/>
        </xdr:cNvSpPr>
      </xdr:nvSpPr>
      <xdr:spPr>
        <a:xfrm rot="8100000">
          <a:off x="4124325" y="15840075"/>
          <a:ext cx="2571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34</xdr:row>
      <xdr:rowOff>47625</xdr:rowOff>
    </xdr:from>
    <xdr:ext cx="180975" cy="257175"/>
    <xdr:sp>
      <xdr:nvSpPr>
        <xdr:cNvPr id="50" name="AutoShape 283"/>
        <xdr:cNvSpPr>
          <a:spLocks/>
        </xdr:cNvSpPr>
      </xdr:nvSpPr>
      <xdr:spPr>
        <a:xfrm rot="2700000">
          <a:off x="5657850" y="1582102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34</xdr:row>
      <xdr:rowOff>76200</xdr:rowOff>
    </xdr:from>
    <xdr:ext cx="257175" cy="171450"/>
    <xdr:sp>
      <xdr:nvSpPr>
        <xdr:cNvPr id="51" name="AutoShape 284"/>
        <xdr:cNvSpPr>
          <a:spLocks/>
        </xdr:cNvSpPr>
      </xdr:nvSpPr>
      <xdr:spPr>
        <a:xfrm rot="8100000">
          <a:off x="6153150" y="1584960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34</xdr:row>
      <xdr:rowOff>28575</xdr:rowOff>
    </xdr:from>
    <xdr:ext cx="180975" cy="257175"/>
    <xdr:sp>
      <xdr:nvSpPr>
        <xdr:cNvPr id="52" name="AutoShape 285"/>
        <xdr:cNvSpPr>
          <a:spLocks/>
        </xdr:cNvSpPr>
      </xdr:nvSpPr>
      <xdr:spPr>
        <a:xfrm rot="2700000">
          <a:off x="7705725" y="1580197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34</xdr:row>
      <xdr:rowOff>76200</xdr:rowOff>
    </xdr:from>
    <xdr:ext cx="257175" cy="171450"/>
    <xdr:sp>
      <xdr:nvSpPr>
        <xdr:cNvPr id="53" name="AutoShape 286"/>
        <xdr:cNvSpPr>
          <a:spLocks/>
        </xdr:cNvSpPr>
      </xdr:nvSpPr>
      <xdr:spPr>
        <a:xfrm rot="8100000">
          <a:off x="8162925" y="1584960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104775</xdr:colOff>
      <xdr:row>35</xdr:row>
      <xdr:rowOff>47625</xdr:rowOff>
    </xdr:from>
    <xdr:ext cx="142875" cy="238125"/>
    <xdr:sp>
      <xdr:nvSpPr>
        <xdr:cNvPr id="54" name="AutoShape 287"/>
        <xdr:cNvSpPr>
          <a:spLocks/>
        </xdr:cNvSpPr>
      </xdr:nvSpPr>
      <xdr:spPr>
        <a:xfrm>
          <a:off x="2628900" y="16125825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95250</xdr:colOff>
      <xdr:row>37</xdr:row>
      <xdr:rowOff>47625</xdr:rowOff>
    </xdr:from>
    <xdr:ext cx="152400" cy="238125"/>
    <xdr:sp>
      <xdr:nvSpPr>
        <xdr:cNvPr id="55" name="AutoShape 288"/>
        <xdr:cNvSpPr>
          <a:spLocks/>
        </xdr:cNvSpPr>
      </xdr:nvSpPr>
      <xdr:spPr>
        <a:xfrm>
          <a:off x="2619375" y="16735425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39</xdr:row>
      <xdr:rowOff>47625</xdr:rowOff>
    </xdr:from>
    <xdr:ext cx="180975" cy="257175"/>
    <xdr:sp>
      <xdr:nvSpPr>
        <xdr:cNvPr id="56" name="AutoShape 289"/>
        <xdr:cNvSpPr>
          <a:spLocks/>
        </xdr:cNvSpPr>
      </xdr:nvSpPr>
      <xdr:spPr>
        <a:xfrm rot="2700000">
          <a:off x="3648075" y="1830705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39</xdr:row>
      <xdr:rowOff>66675</xdr:rowOff>
    </xdr:from>
    <xdr:ext cx="257175" cy="180975"/>
    <xdr:sp>
      <xdr:nvSpPr>
        <xdr:cNvPr id="57" name="AutoShape 290"/>
        <xdr:cNvSpPr>
          <a:spLocks/>
        </xdr:cNvSpPr>
      </xdr:nvSpPr>
      <xdr:spPr>
        <a:xfrm rot="8100000">
          <a:off x="4124325" y="18326100"/>
          <a:ext cx="2571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39</xdr:row>
      <xdr:rowOff>47625</xdr:rowOff>
    </xdr:from>
    <xdr:ext cx="180975" cy="257175"/>
    <xdr:sp>
      <xdr:nvSpPr>
        <xdr:cNvPr id="58" name="AutoShape 291"/>
        <xdr:cNvSpPr>
          <a:spLocks/>
        </xdr:cNvSpPr>
      </xdr:nvSpPr>
      <xdr:spPr>
        <a:xfrm rot="2700000">
          <a:off x="5657850" y="1830705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39</xdr:row>
      <xdr:rowOff>76200</xdr:rowOff>
    </xdr:from>
    <xdr:ext cx="257175" cy="171450"/>
    <xdr:sp>
      <xdr:nvSpPr>
        <xdr:cNvPr id="59" name="AutoShape 292"/>
        <xdr:cNvSpPr>
          <a:spLocks/>
        </xdr:cNvSpPr>
      </xdr:nvSpPr>
      <xdr:spPr>
        <a:xfrm rot="8100000">
          <a:off x="6153150" y="18335625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39</xdr:row>
      <xdr:rowOff>28575</xdr:rowOff>
    </xdr:from>
    <xdr:ext cx="180975" cy="257175"/>
    <xdr:sp>
      <xdr:nvSpPr>
        <xdr:cNvPr id="60" name="AutoShape 293"/>
        <xdr:cNvSpPr>
          <a:spLocks/>
        </xdr:cNvSpPr>
      </xdr:nvSpPr>
      <xdr:spPr>
        <a:xfrm rot="2700000">
          <a:off x="7705725" y="18288000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39</xdr:row>
      <xdr:rowOff>76200</xdr:rowOff>
    </xdr:from>
    <xdr:ext cx="257175" cy="171450"/>
    <xdr:sp>
      <xdr:nvSpPr>
        <xdr:cNvPr id="61" name="AutoShape 294"/>
        <xdr:cNvSpPr>
          <a:spLocks/>
        </xdr:cNvSpPr>
      </xdr:nvSpPr>
      <xdr:spPr>
        <a:xfrm rot="8100000">
          <a:off x="8162925" y="18335625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104775</xdr:colOff>
      <xdr:row>40</xdr:row>
      <xdr:rowOff>47625</xdr:rowOff>
    </xdr:from>
    <xdr:ext cx="142875" cy="238125"/>
    <xdr:sp>
      <xdr:nvSpPr>
        <xdr:cNvPr id="62" name="AutoShape 295"/>
        <xdr:cNvSpPr>
          <a:spLocks/>
        </xdr:cNvSpPr>
      </xdr:nvSpPr>
      <xdr:spPr>
        <a:xfrm>
          <a:off x="8658225" y="1861185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95250</xdr:colOff>
      <xdr:row>42</xdr:row>
      <xdr:rowOff>47625</xdr:rowOff>
    </xdr:from>
    <xdr:ext cx="152400" cy="238125"/>
    <xdr:sp>
      <xdr:nvSpPr>
        <xdr:cNvPr id="63" name="AutoShape 296"/>
        <xdr:cNvSpPr>
          <a:spLocks/>
        </xdr:cNvSpPr>
      </xdr:nvSpPr>
      <xdr:spPr>
        <a:xfrm>
          <a:off x="8648700" y="19221450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142875</xdr:colOff>
      <xdr:row>44</xdr:row>
      <xdr:rowOff>47625</xdr:rowOff>
    </xdr:from>
    <xdr:ext cx="180975" cy="257175"/>
    <xdr:sp>
      <xdr:nvSpPr>
        <xdr:cNvPr id="64" name="AutoShape 297"/>
        <xdr:cNvSpPr>
          <a:spLocks/>
        </xdr:cNvSpPr>
      </xdr:nvSpPr>
      <xdr:spPr>
        <a:xfrm rot="2700000">
          <a:off x="3648075" y="2079307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104775</xdr:colOff>
      <xdr:row>44</xdr:row>
      <xdr:rowOff>66675</xdr:rowOff>
    </xdr:from>
    <xdr:ext cx="257175" cy="180975"/>
    <xdr:sp>
      <xdr:nvSpPr>
        <xdr:cNvPr id="65" name="AutoShape 298"/>
        <xdr:cNvSpPr>
          <a:spLocks/>
        </xdr:cNvSpPr>
      </xdr:nvSpPr>
      <xdr:spPr>
        <a:xfrm rot="8100000">
          <a:off x="4124325" y="20812125"/>
          <a:ext cx="2571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142875</xdr:colOff>
      <xdr:row>44</xdr:row>
      <xdr:rowOff>47625</xdr:rowOff>
    </xdr:from>
    <xdr:ext cx="180975" cy="257175"/>
    <xdr:sp>
      <xdr:nvSpPr>
        <xdr:cNvPr id="66" name="AutoShape 299"/>
        <xdr:cNvSpPr>
          <a:spLocks/>
        </xdr:cNvSpPr>
      </xdr:nvSpPr>
      <xdr:spPr>
        <a:xfrm rot="2700000">
          <a:off x="5657850" y="2079307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123825</xdr:colOff>
      <xdr:row>44</xdr:row>
      <xdr:rowOff>76200</xdr:rowOff>
    </xdr:from>
    <xdr:ext cx="257175" cy="171450"/>
    <xdr:sp>
      <xdr:nvSpPr>
        <xdr:cNvPr id="67" name="AutoShape 300"/>
        <xdr:cNvSpPr>
          <a:spLocks/>
        </xdr:cNvSpPr>
      </xdr:nvSpPr>
      <xdr:spPr>
        <a:xfrm rot="8100000">
          <a:off x="6153150" y="2082165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180975</xdr:colOff>
      <xdr:row>44</xdr:row>
      <xdr:rowOff>28575</xdr:rowOff>
    </xdr:from>
    <xdr:ext cx="180975" cy="257175"/>
    <xdr:sp>
      <xdr:nvSpPr>
        <xdr:cNvPr id="68" name="AutoShape 301"/>
        <xdr:cNvSpPr>
          <a:spLocks/>
        </xdr:cNvSpPr>
      </xdr:nvSpPr>
      <xdr:spPr>
        <a:xfrm rot="2700000">
          <a:off x="7705725" y="2077402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123825</xdr:colOff>
      <xdr:row>44</xdr:row>
      <xdr:rowOff>76200</xdr:rowOff>
    </xdr:from>
    <xdr:ext cx="257175" cy="171450"/>
    <xdr:sp>
      <xdr:nvSpPr>
        <xdr:cNvPr id="69" name="AutoShape 302"/>
        <xdr:cNvSpPr>
          <a:spLocks/>
        </xdr:cNvSpPr>
      </xdr:nvSpPr>
      <xdr:spPr>
        <a:xfrm rot="8100000">
          <a:off x="8162925" y="20821650"/>
          <a:ext cx="257175" cy="1714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142875</xdr:colOff>
      <xdr:row>44</xdr:row>
      <xdr:rowOff>47625</xdr:rowOff>
    </xdr:from>
    <xdr:ext cx="180975" cy="257175"/>
    <xdr:sp>
      <xdr:nvSpPr>
        <xdr:cNvPr id="70" name="AutoShape 305"/>
        <xdr:cNvSpPr>
          <a:spLocks/>
        </xdr:cNvSpPr>
      </xdr:nvSpPr>
      <xdr:spPr>
        <a:xfrm rot="2700000">
          <a:off x="1638300" y="20793075"/>
          <a:ext cx="180975" cy="2571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104775</xdr:colOff>
      <xdr:row>44</xdr:row>
      <xdr:rowOff>66675</xdr:rowOff>
    </xdr:from>
    <xdr:ext cx="257175" cy="180975"/>
    <xdr:sp>
      <xdr:nvSpPr>
        <xdr:cNvPr id="71" name="AutoShape 306"/>
        <xdr:cNvSpPr>
          <a:spLocks/>
        </xdr:cNvSpPr>
      </xdr:nvSpPr>
      <xdr:spPr>
        <a:xfrm rot="8100000">
          <a:off x="2114550" y="20812125"/>
          <a:ext cx="257175" cy="1809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20</xdr:row>
      <xdr:rowOff>47625</xdr:rowOff>
    </xdr:from>
    <xdr:ext cx="142875" cy="238125"/>
    <xdr:sp>
      <xdr:nvSpPr>
        <xdr:cNvPr id="72" name="AutoShape 308"/>
        <xdr:cNvSpPr>
          <a:spLocks/>
        </xdr:cNvSpPr>
      </xdr:nvSpPr>
      <xdr:spPr>
        <a:xfrm>
          <a:off x="619125" y="866775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22</xdr:row>
      <xdr:rowOff>47625</xdr:rowOff>
    </xdr:from>
    <xdr:ext cx="152400" cy="238125"/>
    <xdr:sp>
      <xdr:nvSpPr>
        <xdr:cNvPr id="73" name="AutoShape 309"/>
        <xdr:cNvSpPr>
          <a:spLocks/>
        </xdr:cNvSpPr>
      </xdr:nvSpPr>
      <xdr:spPr>
        <a:xfrm>
          <a:off x="609600" y="9277350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25</xdr:row>
      <xdr:rowOff>47625</xdr:rowOff>
    </xdr:from>
    <xdr:ext cx="142875" cy="238125"/>
    <xdr:sp>
      <xdr:nvSpPr>
        <xdr:cNvPr id="74" name="AutoShape 310"/>
        <xdr:cNvSpPr>
          <a:spLocks/>
        </xdr:cNvSpPr>
      </xdr:nvSpPr>
      <xdr:spPr>
        <a:xfrm>
          <a:off x="619125" y="11153775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27</xdr:row>
      <xdr:rowOff>47625</xdr:rowOff>
    </xdr:from>
    <xdr:ext cx="152400" cy="238125"/>
    <xdr:sp>
      <xdr:nvSpPr>
        <xdr:cNvPr id="75" name="AutoShape 311"/>
        <xdr:cNvSpPr>
          <a:spLocks/>
        </xdr:cNvSpPr>
      </xdr:nvSpPr>
      <xdr:spPr>
        <a:xfrm>
          <a:off x="609600" y="11763375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30</xdr:row>
      <xdr:rowOff>47625</xdr:rowOff>
    </xdr:from>
    <xdr:ext cx="142875" cy="238125"/>
    <xdr:sp>
      <xdr:nvSpPr>
        <xdr:cNvPr id="76" name="AutoShape 312"/>
        <xdr:cNvSpPr>
          <a:spLocks/>
        </xdr:cNvSpPr>
      </xdr:nvSpPr>
      <xdr:spPr>
        <a:xfrm>
          <a:off x="619125" y="1363980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32</xdr:row>
      <xdr:rowOff>47625</xdr:rowOff>
    </xdr:from>
    <xdr:ext cx="152400" cy="238125"/>
    <xdr:sp>
      <xdr:nvSpPr>
        <xdr:cNvPr id="77" name="AutoShape 313"/>
        <xdr:cNvSpPr>
          <a:spLocks/>
        </xdr:cNvSpPr>
      </xdr:nvSpPr>
      <xdr:spPr>
        <a:xfrm>
          <a:off x="609600" y="14249400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35</xdr:row>
      <xdr:rowOff>47625</xdr:rowOff>
    </xdr:from>
    <xdr:ext cx="142875" cy="238125"/>
    <xdr:sp>
      <xdr:nvSpPr>
        <xdr:cNvPr id="78" name="AutoShape 314"/>
        <xdr:cNvSpPr>
          <a:spLocks/>
        </xdr:cNvSpPr>
      </xdr:nvSpPr>
      <xdr:spPr>
        <a:xfrm>
          <a:off x="619125" y="16125825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37</xdr:row>
      <xdr:rowOff>47625</xdr:rowOff>
    </xdr:from>
    <xdr:ext cx="152400" cy="238125"/>
    <xdr:sp>
      <xdr:nvSpPr>
        <xdr:cNvPr id="79" name="AutoShape 315"/>
        <xdr:cNvSpPr>
          <a:spLocks/>
        </xdr:cNvSpPr>
      </xdr:nvSpPr>
      <xdr:spPr>
        <a:xfrm>
          <a:off x="609600" y="16735425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104775</xdr:colOff>
      <xdr:row>40</xdr:row>
      <xdr:rowOff>47625</xdr:rowOff>
    </xdr:from>
    <xdr:ext cx="142875" cy="238125"/>
    <xdr:sp>
      <xdr:nvSpPr>
        <xdr:cNvPr id="80" name="AutoShape 316"/>
        <xdr:cNvSpPr>
          <a:spLocks/>
        </xdr:cNvSpPr>
      </xdr:nvSpPr>
      <xdr:spPr>
        <a:xfrm>
          <a:off x="619125" y="18611850"/>
          <a:ext cx="14287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42</xdr:row>
      <xdr:rowOff>47625</xdr:rowOff>
    </xdr:from>
    <xdr:ext cx="152400" cy="238125"/>
    <xdr:sp>
      <xdr:nvSpPr>
        <xdr:cNvPr id="81" name="AutoShape 317"/>
        <xdr:cNvSpPr>
          <a:spLocks/>
        </xdr:cNvSpPr>
      </xdr:nvSpPr>
      <xdr:spPr>
        <a:xfrm>
          <a:off x="609600" y="19221450"/>
          <a:ext cx="152400" cy="238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66675</xdr:colOff>
      <xdr:row>8</xdr:row>
      <xdr:rowOff>28575</xdr:rowOff>
    </xdr:from>
    <xdr:to>
      <xdr:col>1</xdr:col>
      <xdr:colOff>923925</xdr:colOff>
      <xdr:row>8</xdr:row>
      <xdr:rowOff>1228725</xdr:rowOff>
    </xdr:to>
    <xdr:pic>
      <xdr:nvPicPr>
        <xdr:cNvPr id="8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105025"/>
          <a:ext cx="857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19050</xdr:rowOff>
    </xdr:from>
    <xdr:to>
      <xdr:col>4</xdr:col>
      <xdr:colOff>904875</xdr:colOff>
      <xdr:row>8</xdr:row>
      <xdr:rowOff>1200150</xdr:rowOff>
    </xdr:to>
    <xdr:pic>
      <xdr:nvPicPr>
        <xdr:cNvPr id="83" name="Picture 3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62225" y="2095500"/>
          <a:ext cx="866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8</xdr:row>
      <xdr:rowOff>19050</xdr:rowOff>
    </xdr:from>
    <xdr:to>
      <xdr:col>7</xdr:col>
      <xdr:colOff>914400</xdr:colOff>
      <xdr:row>8</xdr:row>
      <xdr:rowOff>1219200</xdr:rowOff>
    </xdr:to>
    <xdr:pic>
      <xdr:nvPicPr>
        <xdr:cNvPr id="84" name="Picture 3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91050" y="2095500"/>
          <a:ext cx="8572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8</xdr:row>
      <xdr:rowOff>28575</xdr:rowOff>
    </xdr:from>
    <xdr:to>
      <xdr:col>10</xdr:col>
      <xdr:colOff>933450</xdr:colOff>
      <xdr:row>8</xdr:row>
      <xdr:rowOff>1171575</xdr:rowOff>
    </xdr:to>
    <xdr:pic>
      <xdr:nvPicPr>
        <xdr:cNvPr id="85" name="Picture 3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62725" y="2105025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8</xdr:row>
      <xdr:rowOff>19050</xdr:rowOff>
    </xdr:from>
    <xdr:to>
      <xdr:col>13</xdr:col>
      <xdr:colOff>914400</xdr:colOff>
      <xdr:row>8</xdr:row>
      <xdr:rowOff>1190625</xdr:rowOff>
    </xdr:to>
    <xdr:pic>
      <xdr:nvPicPr>
        <xdr:cNvPr id="86" name="Picture 3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91550" y="2095500"/>
          <a:ext cx="876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13</xdr:row>
      <xdr:rowOff>28575</xdr:rowOff>
    </xdr:from>
    <xdr:to>
      <xdr:col>13</xdr:col>
      <xdr:colOff>914400</xdr:colOff>
      <xdr:row>13</xdr:row>
      <xdr:rowOff>1238250</xdr:rowOff>
    </xdr:to>
    <xdr:pic>
      <xdr:nvPicPr>
        <xdr:cNvPr id="87" name="Picture 3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610600" y="4591050"/>
          <a:ext cx="857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13</xdr:row>
      <xdr:rowOff>19050</xdr:rowOff>
    </xdr:from>
    <xdr:to>
      <xdr:col>10</xdr:col>
      <xdr:colOff>942975</xdr:colOff>
      <xdr:row>13</xdr:row>
      <xdr:rowOff>1228725</xdr:rowOff>
    </xdr:to>
    <xdr:pic>
      <xdr:nvPicPr>
        <xdr:cNvPr id="88" name="Picture 32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62725" y="4581525"/>
          <a:ext cx="923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13</xdr:row>
      <xdr:rowOff>28575</xdr:rowOff>
    </xdr:from>
    <xdr:to>
      <xdr:col>7</xdr:col>
      <xdr:colOff>923925</xdr:colOff>
      <xdr:row>13</xdr:row>
      <xdr:rowOff>1238250</xdr:rowOff>
    </xdr:to>
    <xdr:pic>
      <xdr:nvPicPr>
        <xdr:cNvPr id="89" name="Picture 32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0" y="4591050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13</xdr:row>
      <xdr:rowOff>38100</xdr:rowOff>
    </xdr:from>
    <xdr:to>
      <xdr:col>4</xdr:col>
      <xdr:colOff>942975</xdr:colOff>
      <xdr:row>13</xdr:row>
      <xdr:rowOff>1238250</xdr:rowOff>
    </xdr:to>
    <xdr:pic>
      <xdr:nvPicPr>
        <xdr:cNvPr id="90" name="Picture 32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62225" y="4600575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18</xdr:row>
      <xdr:rowOff>57150</xdr:rowOff>
    </xdr:from>
    <xdr:to>
      <xdr:col>4</xdr:col>
      <xdr:colOff>914400</xdr:colOff>
      <xdr:row>18</xdr:row>
      <xdr:rowOff>1266825</xdr:rowOff>
    </xdr:to>
    <xdr:pic>
      <xdr:nvPicPr>
        <xdr:cNvPr id="91" name="Picture 3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581275" y="7105650"/>
          <a:ext cx="857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18</xdr:row>
      <xdr:rowOff>19050</xdr:rowOff>
    </xdr:from>
    <xdr:to>
      <xdr:col>7</xdr:col>
      <xdr:colOff>933450</xdr:colOff>
      <xdr:row>18</xdr:row>
      <xdr:rowOff>1219200</xdr:rowOff>
    </xdr:to>
    <xdr:pic>
      <xdr:nvPicPr>
        <xdr:cNvPr id="92" name="Picture 3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62475" y="7067550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18</xdr:row>
      <xdr:rowOff>19050</xdr:rowOff>
    </xdr:from>
    <xdr:to>
      <xdr:col>10</xdr:col>
      <xdr:colOff>914400</xdr:colOff>
      <xdr:row>18</xdr:row>
      <xdr:rowOff>1238250</xdr:rowOff>
    </xdr:to>
    <xdr:pic>
      <xdr:nvPicPr>
        <xdr:cNvPr id="93" name="Picture 3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00825" y="706755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18</xdr:row>
      <xdr:rowOff>19050</xdr:rowOff>
    </xdr:from>
    <xdr:to>
      <xdr:col>13</xdr:col>
      <xdr:colOff>933450</xdr:colOff>
      <xdr:row>18</xdr:row>
      <xdr:rowOff>1247775</xdr:rowOff>
    </xdr:to>
    <xdr:pic>
      <xdr:nvPicPr>
        <xdr:cNvPr id="94" name="Picture 3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610600" y="7067550"/>
          <a:ext cx="876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23</xdr:row>
      <xdr:rowOff>28575</xdr:rowOff>
    </xdr:from>
    <xdr:to>
      <xdr:col>13</xdr:col>
      <xdr:colOff>942975</xdr:colOff>
      <xdr:row>23</xdr:row>
      <xdr:rowOff>1228725</xdr:rowOff>
    </xdr:to>
    <xdr:pic>
      <xdr:nvPicPr>
        <xdr:cNvPr id="95" name="Picture 33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91550" y="9563100"/>
          <a:ext cx="9048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23</xdr:row>
      <xdr:rowOff>28575</xdr:rowOff>
    </xdr:from>
    <xdr:to>
      <xdr:col>10</xdr:col>
      <xdr:colOff>923925</xdr:colOff>
      <xdr:row>23</xdr:row>
      <xdr:rowOff>1257300</xdr:rowOff>
    </xdr:to>
    <xdr:pic>
      <xdr:nvPicPr>
        <xdr:cNvPr id="96" name="Picture 33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81775" y="9563100"/>
          <a:ext cx="885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23</xdr:row>
      <xdr:rowOff>19050</xdr:rowOff>
    </xdr:from>
    <xdr:to>
      <xdr:col>7</xdr:col>
      <xdr:colOff>933450</xdr:colOff>
      <xdr:row>23</xdr:row>
      <xdr:rowOff>1228725</xdr:rowOff>
    </xdr:to>
    <xdr:pic>
      <xdr:nvPicPr>
        <xdr:cNvPr id="97" name="Picture 333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591050" y="9553575"/>
          <a:ext cx="876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23</xdr:row>
      <xdr:rowOff>19050</xdr:rowOff>
    </xdr:from>
    <xdr:to>
      <xdr:col>4</xdr:col>
      <xdr:colOff>904875</xdr:colOff>
      <xdr:row>23</xdr:row>
      <xdr:rowOff>1238250</xdr:rowOff>
    </xdr:to>
    <xdr:pic>
      <xdr:nvPicPr>
        <xdr:cNvPr id="98" name="Picture 3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562225" y="9553575"/>
          <a:ext cx="866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28</xdr:row>
      <xdr:rowOff>19050</xdr:rowOff>
    </xdr:from>
    <xdr:to>
      <xdr:col>4</xdr:col>
      <xdr:colOff>914400</xdr:colOff>
      <xdr:row>28</xdr:row>
      <xdr:rowOff>1247775</xdr:rowOff>
    </xdr:to>
    <xdr:pic>
      <xdr:nvPicPr>
        <xdr:cNvPr id="99" name="Picture 3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81275" y="12039600"/>
          <a:ext cx="857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28</xdr:row>
      <xdr:rowOff>19050</xdr:rowOff>
    </xdr:from>
    <xdr:to>
      <xdr:col>7</xdr:col>
      <xdr:colOff>942975</xdr:colOff>
      <xdr:row>28</xdr:row>
      <xdr:rowOff>1200150</xdr:rowOff>
    </xdr:to>
    <xdr:pic>
      <xdr:nvPicPr>
        <xdr:cNvPr id="100" name="Picture 33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562475" y="12039600"/>
          <a:ext cx="9144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28</xdr:row>
      <xdr:rowOff>19050</xdr:rowOff>
    </xdr:from>
    <xdr:to>
      <xdr:col>10</xdr:col>
      <xdr:colOff>914400</xdr:colOff>
      <xdr:row>28</xdr:row>
      <xdr:rowOff>1228725</xdr:rowOff>
    </xdr:to>
    <xdr:pic>
      <xdr:nvPicPr>
        <xdr:cNvPr id="101" name="Picture 3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00825" y="12039600"/>
          <a:ext cx="857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28</xdr:row>
      <xdr:rowOff>28575</xdr:rowOff>
    </xdr:from>
    <xdr:to>
      <xdr:col>13</xdr:col>
      <xdr:colOff>942975</xdr:colOff>
      <xdr:row>28</xdr:row>
      <xdr:rowOff>1200150</xdr:rowOff>
    </xdr:to>
    <xdr:pic>
      <xdr:nvPicPr>
        <xdr:cNvPr id="102" name="Picture 33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582025" y="12049125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33</xdr:row>
      <xdr:rowOff>19050</xdr:rowOff>
    </xdr:from>
    <xdr:to>
      <xdr:col>13</xdr:col>
      <xdr:colOff>933450</xdr:colOff>
      <xdr:row>33</xdr:row>
      <xdr:rowOff>1238250</xdr:rowOff>
    </xdr:to>
    <xdr:pic>
      <xdr:nvPicPr>
        <xdr:cNvPr id="103" name="Picture 33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591550" y="14525625"/>
          <a:ext cx="895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33</xdr:row>
      <xdr:rowOff>28575</xdr:rowOff>
    </xdr:from>
    <xdr:to>
      <xdr:col>10</xdr:col>
      <xdr:colOff>923925</xdr:colOff>
      <xdr:row>33</xdr:row>
      <xdr:rowOff>1209675</xdr:rowOff>
    </xdr:to>
    <xdr:pic>
      <xdr:nvPicPr>
        <xdr:cNvPr id="104" name="Picture 34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10350" y="1453515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33</xdr:row>
      <xdr:rowOff>19050</xdr:rowOff>
    </xdr:from>
    <xdr:to>
      <xdr:col>7</xdr:col>
      <xdr:colOff>923925</xdr:colOff>
      <xdr:row>33</xdr:row>
      <xdr:rowOff>1228725</xdr:rowOff>
    </xdr:to>
    <xdr:pic>
      <xdr:nvPicPr>
        <xdr:cNvPr id="105" name="Picture 3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600575" y="14525625"/>
          <a:ext cx="857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33</xdr:row>
      <xdr:rowOff>28575</xdr:rowOff>
    </xdr:from>
    <xdr:to>
      <xdr:col>4</xdr:col>
      <xdr:colOff>904875</xdr:colOff>
      <xdr:row>33</xdr:row>
      <xdr:rowOff>1247775</xdr:rowOff>
    </xdr:to>
    <xdr:pic>
      <xdr:nvPicPr>
        <xdr:cNvPr id="106" name="Picture 34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562225" y="14535150"/>
          <a:ext cx="866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38</xdr:row>
      <xdr:rowOff>28575</xdr:rowOff>
    </xdr:from>
    <xdr:to>
      <xdr:col>4</xdr:col>
      <xdr:colOff>923925</xdr:colOff>
      <xdr:row>38</xdr:row>
      <xdr:rowOff>1209675</xdr:rowOff>
    </xdr:to>
    <xdr:pic>
      <xdr:nvPicPr>
        <xdr:cNvPr id="107" name="Picture 343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581275" y="17021175"/>
          <a:ext cx="866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38</xdr:row>
      <xdr:rowOff>28575</xdr:rowOff>
    </xdr:from>
    <xdr:to>
      <xdr:col>7</xdr:col>
      <xdr:colOff>904875</xdr:colOff>
      <xdr:row>38</xdr:row>
      <xdr:rowOff>1266825</xdr:rowOff>
    </xdr:to>
    <xdr:pic>
      <xdr:nvPicPr>
        <xdr:cNvPr id="108" name="Picture 34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591050" y="17021175"/>
          <a:ext cx="847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38</xdr:row>
      <xdr:rowOff>28575</xdr:rowOff>
    </xdr:from>
    <xdr:to>
      <xdr:col>10</xdr:col>
      <xdr:colOff>923925</xdr:colOff>
      <xdr:row>38</xdr:row>
      <xdr:rowOff>1257300</xdr:rowOff>
    </xdr:to>
    <xdr:pic>
      <xdr:nvPicPr>
        <xdr:cNvPr id="109" name="Picture 345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00825" y="17021175"/>
          <a:ext cx="866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38</xdr:row>
      <xdr:rowOff>19050</xdr:rowOff>
    </xdr:from>
    <xdr:to>
      <xdr:col>13</xdr:col>
      <xdr:colOff>923925</xdr:colOff>
      <xdr:row>38</xdr:row>
      <xdr:rowOff>1190625</xdr:rowOff>
    </xdr:to>
    <xdr:pic>
      <xdr:nvPicPr>
        <xdr:cNvPr id="110" name="Picture 346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591550" y="17011650"/>
          <a:ext cx="885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43</xdr:row>
      <xdr:rowOff>38100</xdr:rowOff>
    </xdr:from>
    <xdr:to>
      <xdr:col>13</xdr:col>
      <xdr:colOff>914400</xdr:colOff>
      <xdr:row>43</xdr:row>
      <xdr:rowOff>1219200</xdr:rowOff>
    </xdr:to>
    <xdr:pic>
      <xdr:nvPicPr>
        <xdr:cNvPr id="111" name="Picture 347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8629650" y="19516725"/>
          <a:ext cx="838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43</xdr:row>
      <xdr:rowOff>38100</xdr:rowOff>
    </xdr:from>
    <xdr:to>
      <xdr:col>10</xdr:col>
      <xdr:colOff>923925</xdr:colOff>
      <xdr:row>43</xdr:row>
      <xdr:rowOff>1200150</xdr:rowOff>
    </xdr:to>
    <xdr:pic>
      <xdr:nvPicPr>
        <xdr:cNvPr id="112" name="Picture 34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581775" y="19516725"/>
          <a:ext cx="885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43</xdr:row>
      <xdr:rowOff>19050</xdr:rowOff>
    </xdr:from>
    <xdr:to>
      <xdr:col>7</xdr:col>
      <xdr:colOff>933450</xdr:colOff>
      <xdr:row>43</xdr:row>
      <xdr:rowOff>1238250</xdr:rowOff>
    </xdr:to>
    <xdr:pic>
      <xdr:nvPicPr>
        <xdr:cNvPr id="113" name="Picture 34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591050" y="19497675"/>
          <a:ext cx="87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43</xdr:row>
      <xdr:rowOff>38100</xdr:rowOff>
    </xdr:from>
    <xdr:to>
      <xdr:col>4</xdr:col>
      <xdr:colOff>933450</xdr:colOff>
      <xdr:row>43</xdr:row>
      <xdr:rowOff>1181100</xdr:rowOff>
    </xdr:to>
    <xdr:pic>
      <xdr:nvPicPr>
        <xdr:cNvPr id="114" name="Picture 350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562225" y="19516725"/>
          <a:ext cx="895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</xdr:row>
      <xdr:rowOff>28575</xdr:rowOff>
    </xdr:from>
    <xdr:to>
      <xdr:col>1</xdr:col>
      <xdr:colOff>914400</xdr:colOff>
      <xdr:row>43</xdr:row>
      <xdr:rowOff>1209675</xdr:rowOff>
    </xdr:to>
    <xdr:pic>
      <xdr:nvPicPr>
        <xdr:cNvPr id="115" name="Picture 35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71500" y="19507200"/>
          <a:ext cx="857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</xdr:row>
      <xdr:rowOff>19050</xdr:rowOff>
    </xdr:from>
    <xdr:to>
      <xdr:col>1</xdr:col>
      <xdr:colOff>933450</xdr:colOff>
      <xdr:row>38</xdr:row>
      <xdr:rowOff>1228725</xdr:rowOff>
    </xdr:to>
    <xdr:pic>
      <xdr:nvPicPr>
        <xdr:cNvPr id="116" name="Picture 35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2450" y="17011650"/>
          <a:ext cx="895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1</xdr:col>
      <xdr:colOff>923925</xdr:colOff>
      <xdr:row>33</xdr:row>
      <xdr:rowOff>1238250</xdr:rowOff>
    </xdr:to>
    <xdr:pic>
      <xdr:nvPicPr>
        <xdr:cNvPr id="117" name="Picture 353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0" y="14525625"/>
          <a:ext cx="866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</xdr:row>
      <xdr:rowOff>28575</xdr:rowOff>
    </xdr:from>
    <xdr:to>
      <xdr:col>1</xdr:col>
      <xdr:colOff>933450</xdr:colOff>
      <xdr:row>28</xdr:row>
      <xdr:rowOff>1200150</xdr:rowOff>
    </xdr:to>
    <xdr:pic>
      <xdr:nvPicPr>
        <xdr:cNvPr id="118" name="Picture 354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52450" y="12049125"/>
          <a:ext cx="895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23</xdr:row>
      <xdr:rowOff>28575</xdr:rowOff>
    </xdr:from>
    <xdr:to>
      <xdr:col>1</xdr:col>
      <xdr:colOff>933450</xdr:colOff>
      <xdr:row>23</xdr:row>
      <xdr:rowOff>1200150</xdr:rowOff>
    </xdr:to>
    <xdr:pic>
      <xdr:nvPicPr>
        <xdr:cNvPr id="119" name="Picture 355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0" y="9563100"/>
          <a:ext cx="8763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28575</xdr:rowOff>
    </xdr:from>
    <xdr:to>
      <xdr:col>1</xdr:col>
      <xdr:colOff>923925</xdr:colOff>
      <xdr:row>18</xdr:row>
      <xdr:rowOff>1238250</xdr:rowOff>
    </xdr:to>
    <xdr:pic>
      <xdr:nvPicPr>
        <xdr:cNvPr id="120" name="Picture 35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52450" y="7077075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13</xdr:row>
      <xdr:rowOff>28575</xdr:rowOff>
    </xdr:from>
    <xdr:to>
      <xdr:col>1</xdr:col>
      <xdr:colOff>914400</xdr:colOff>
      <xdr:row>13</xdr:row>
      <xdr:rowOff>1247775</xdr:rowOff>
    </xdr:to>
    <xdr:pic>
      <xdr:nvPicPr>
        <xdr:cNvPr id="121" name="Picture 357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0" y="4591050"/>
          <a:ext cx="857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B6" sqref="B6"/>
    </sheetView>
  </sheetViews>
  <sheetFormatPr defaultColWidth="11.421875" defaultRowHeight="75" customHeight="1"/>
  <cols>
    <col min="1" max="1" width="7.7109375" style="5" customWidth="1"/>
    <col min="2" max="2" width="14.7109375" style="6" customWidth="1"/>
    <col min="3" max="3" width="7.7109375" style="6" customWidth="1"/>
    <col min="4" max="4" width="7.7109375" style="5" customWidth="1"/>
    <col min="5" max="5" width="14.7109375" style="6" customWidth="1"/>
    <col min="6" max="6" width="7.7109375" style="6" customWidth="1"/>
    <col min="7" max="7" width="7.7109375" style="5" customWidth="1"/>
    <col min="8" max="8" width="14.7109375" style="6" customWidth="1"/>
    <col min="9" max="9" width="7.7109375" style="6" customWidth="1"/>
    <col min="10" max="10" width="7.7109375" style="5" customWidth="1"/>
    <col min="11" max="11" width="14.7109375" style="6" customWidth="1"/>
    <col min="12" max="12" width="7.7109375" style="6" customWidth="1"/>
    <col min="13" max="13" width="7.7109375" style="9" customWidth="1"/>
    <col min="14" max="14" width="14.7109375" style="9" customWidth="1"/>
    <col min="15" max="15" width="7.7109375" style="9" customWidth="1"/>
    <col min="16" max="16" width="14.28125" style="22" customWidth="1"/>
    <col min="17" max="16384" width="14.28125" style="9" customWidth="1"/>
  </cols>
  <sheetData>
    <row r="1" spans="2:16" s="18" customFormat="1" ht="18" customHeight="1">
      <c r="B1" s="2"/>
      <c r="C1" s="2"/>
      <c r="D1" s="1"/>
      <c r="E1" s="2"/>
      <c r="F1" s="2"/>
      <c r="G1" s="1"/>
      <c r="H1" s="2"/>
      <c r="I1" s="2"/>
      <c r="J1" s="1"/>
      <c r="K1" s="2"/>
      <c r="P1" s="21"/>
    </row>
    <row r="2" spans="2:16" s="18" customFormat="1" ht="18" customHeight="1">
      <c r="B2" s="7" t="s">
        <v>0</v>
      </c>
      <c r="C2" s="7"/>
      <c r="D2" s="7"/>
      <c r="E2" s="2"/>
      <c r="F2" s="40" t="s">
        <v>1</v>
      </c>
      <c r="G2" s="40"/>
      <c r="H2" s="40"/>
      <c r="I2" s="40"/>
      <c r="J2" s="40"/>
      <c r="K2" s="3" t="s">
        <v>2</v>
      </c>
      <c r="L2" s="2">
        <f>SUM(P8:P47)</f>
        <v>0</v>
      </c>
      <c r="P2" s="21"/>
    </row>
    <row r="3" spans="2:16" s="18" customFormat="1" ht="18" customHeight="1">
      <c r="B3" s="2"/>
      <c r="C3" s="2"/>
      <c r="D3" s="1"/>
      <c r="E3" s="2"/>
      <c r="F3" s="40" t="s">
        <v>9</v>
      </c>
      <c r="G3" s="40"/>
      <c r="H3" s="40"/>
      <c r="I3" s="40"/>
      <c r="J3" s="40"/>
      <c r="K3" s="3"/>
      <c r="P3" s="21"/>
    </row>
    <row r="4" spans="2:16" s="18" customFormat="1" ht="18" customHeight="1">
      <c r="B4" s="8" t="s">
        <v>4</v>
      </c>
      <c r="C4" s="8"/>
      <c r="D4" s="8"/>
      <c r="E4" s="2"/>
      <c r="F4" s="40" t="s">
        <v>8</v>
      </c>
      <c r="G4" s="40"/>
      <c r="H4" s="40"/>
      <c r="I4" s="40"/>
      <c r="J4" s="40"/>
      <c r="K4" s="3" t="s">
        <v>3</v>
      </c>
      <c r="L4" s="4">
        <f>L2/80</f>
        <v>0</v>
      </c>
      <c r="P4" s="21"/>
    </row>
    <row r="5" spans="2:16" s="18" customFormat="1" ht="18" customHeight="1">
      <c r="B5" s="2"/>
      <c r="C5" s="2"/>
      <c r="D5" s="1"/>
      <c r="E5" s="2"/>
      <c r="F5" s="40" t="s">
        <v>7</v>
      </c>
      <c r="G5" s="40"/>
      <c r="H5" s="40"/>
      <c r="I5" s="40"/>
      <c r="J5" s="40"/>
      <c r="K5" s="3"/>
      <c r="P5" s="21"/>
    </row>
    <row r="6" spans="2:16" s="18" customFormat="1" ht="18" customHeight="1">
      <c r="B6" s="3" t="s">
        <v>5</v>
      </c>
      <c r="C6" s="3"/>
      <c r="D6" s="3"/>
      <c r="E6" s="2"/>
      <c r="F6" s="40"/>
      <c r="G6" s="40"/>
      <c r="H6" s="40"/>
      <c r="I6" s="40"/>
      <c r="J6" s="40"/>
      <c r="K6" s="2"/>
      <c r="P6" s="21"/>
    </row>
    <row r="7" spans="2:16" s="18" customFormat="1" ht="18" customHeight="1">
      <c r="B7" s="2"/>
      <c r="C7" s="2"/>
      <c r="D7" s="1"/>
      <c r="E7" s="2"/>
      <c r="F7" s="40" t="s">
        <v>6</v>
      </c>
      <c r="G7" s="40"/>
      <c r="H7" s="40"/>
      <c r="I7" s="40"/>
      <c r="J7" s="40"/>
      <c r="K7" s="2"/>
      <c r="P7" s="21"/>
    </row>
    <row r="8" spans="1:13" ht="37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9"/>
      <c r="M8" s="11"/>
    </row>
    <row r="9" spans="1:14" ht="99.75" customHeight="1" thickBot="1">
      <c r="A9" s="10">
        <v>1</v>
      </c>
      <c r="B9" s="15"/>
      <c r="C9" s="10"/>
      <c r="D9" s="10">
        <v>2</v>
      </c>
      <c r="E9" s="15"/>
      <c r="F9" s="10"/>
      <c r="G9" s="10">
        <v>3</v>
      </c>
      <c r="H9" s="15"/>
      <c r="I9" s="10"/>
      <c r="J9" s="10">
        <v>4</v>
      </c>
      <c r="K9" s="15"/>
      <c r="L9" s="10"/>
      <c r="M9" s="10">
        <v>5</v>
      </c>
      <c r="N9" s="15"/>
    </row>
    <row r="10" spans="1:16" ht="24" customHeight="1" thickBot="1">
      <c r="A10" s="32" t="str">
        <f>IF(B10="keira knightley","CORRECTO!",IF(ISNA(MATCH("ke*ra*kni*ley",B10,0)),"MAL","CASI"))</f>
        <v>MAL</v>
      </c>
      <c r="B10" s="31"/>
      <c r="C10" s="12"/>
      <c r="D10" s="14"/>
      <c r="E10" s="27"/>
      <c r="F10" s="12"/>
      <c r="G10" s="14"/>
      <c r="H10" s="27"/>
      <c r="I10" s="12"/>
      <c r="J10" s="14"/>
      <c r="K10" s="27"/>
      <c r="L10" s="12"/>
      <c r="M10" s="14"/>
      <c r="N10" s="28"/>
      <c r="O10" s="32" t="str">
        <f>IF(N10="laura linney","CORRECTO!",IF(ISNA(MATCH("laura li*y",N10,0)),"MAL","CASI"))</f>
        <v>MAL</v>
      </c>
      <c r="P10" s="22">
        <f aca="true" t="shared" si="0" ref="P10:P47">COUNTIF(A10:O10,"CORRECTO!")</f>
        <v>0</v>
      </c>
    </row>
    <row r="11" spans="1:16" ht="24" customHeight="1" thickBot="1">
      <c r="A11" s="10"/>
      <c r="B11" s="15"/>
      <c r="C11" s="36"/>
      <c r="D11" s="37"/>
      <c r="E11" s="25" t="str">
        <f>IF(E10="thora birch","CORRECTO!",IF(ISNA(MATCH("t*ra*b*ch",E10,0)),"MAL","CASI"))</f>
        <v>MAL</v>
      </c>
      <c r="F11" s="36"/>
      <c r="G11" s="37"/>
      <c r="H11" s="25" t="str">
        <f>IF(H10="harrison ford","CORRECTO!",IF(ISNA(MATCH("har*for*",H10,0)),"MAL","CASI"))</f>
        <v>MAL</v>
      </c>
      <c r="I11" s="36"/>
      <c r="J11" s="37"/>
      <c r="K11" s="25" t="str">
        <f>IF(K10="lawrence fishburne","CORRECTO!",IF(ISNA(MATCH("la*ren*fis*n*",K10,0)),"MAL","CASI"))</f>
        <v>MAL</v>
      </c>
      <c r="L11" s="36"/>
      <c r="M11" s="37"/>
      <c r="N11" s="15"/>
      <c r="P11" s="22">
        <f t="shared" si="0"/>
        <v>0</v>
      </c>
    </row>
    <row r="12" spans="1:16" ht="24" customHeight="1" thickBot="1">
      <c r="A12" s="32" t="str">
        <f>IF(B12="el rey arturo","CORRECTO!",IF(ISNA(MATCH("*rey arturo",B12,0)),"MAL","CASI"))</f>
        <v>MAL</v>
      </c>
      <c r="B12" s="26"/>
      <c r="D12" s="33" t="str">
        <f>IF(C11="the hole","CORRECTO!",IF(ISNA(MATCH("the h*l*",C11,0)),"MAL","CASI"))</f>
        <v>MAL</v>
      </c>
      <c r="E12" s="10"/>
      <c r="F12" s="38" t="str">
        <f>IF(F11="juego de patriotas","CORRECTO!",IF(ISNA(MATCH("juego*patriotas",F11,0)),"MAL","CASI"))</f>
        <v>MAL</v>
      </c>
      <c r="G12" s="39"/>
      <c r="H12" s="10"/>
      <c r="I12" s="38" t="str">
        <f>IF(I11="apocalypse now","CORRECTO!",IF(ISNA(MATCH("apocal*n*",I11,0)),"MAL","CASI"))</f>
        <v>MAL</v>
      </c>
      <c r="J12" s="39"/>
      <c r="K12" s="10"/>
      <c r="L12" s="33" t="str">
        <f>IF(L11="mystic river","CORRECTO!",IF(ISNA(MATCH("m*ti*ri*er",L11,0)),"MAL","CASI"))</f>
        <v>MAL</v>
      </c>
      <c r="M12" s="23"/>
      <c r="N12" s="26"/>
      <c r="O12" s="32" t="str">
        <f>IF(N12="el show de truman","CORRECTO!",IF(ISNA(MATCH("*s*o*de truman",N12,0)),"MAL","CASI"))</f>
        <v>MAL</v>
      </c>
      <c r="P12" s="22">
        <f t="shared" si="0"/>
        <v>0</v>
      </c>
    </row>
    <row r="13" spans="1:16" ht="24" customHeight="1" thickBot="1">
      <c r="A13" s="10"/>
      <c r="B13" s="24"/>
      <c r="C13" s="10"/>
      <c r="D13" s="10"/>
      <c r="E13" s="10"/>
      <c r="F13" s="10"/>
      <c r="G13" s="10"/>
      <c r="H13" s="10"/>
      <c r="I13" s="10"/>
      <c r="J13" s="10"/>
      <c r="K13" s="10"/>
      <c r="M13" s="20"/>
      <c r="N13" s="24"/>
      <c r="P13" s="22">
        <f t="shared" si="0"/>
        <v>0</v>
      </c>
    </row>
    <row r="14" spans="1:16" ht="99.75" customHeight="1" thickBot="1">
      <c r="A14" s="10">
        <v>6</v>
      </c>
      <c r="B14" s="16"/>
      <c r="C14" s="10"/>
      <c r="D14" s="10">
        <v>7</v>
      </c>
      <c r="E14" s="15"/>
      <c r="F14" s="10"/>
      <c r="G14" s="10">
        <v>8</v>
      </c>
      <c r="H14" s="15"/>
      <c r="I14" s="10"/>
      <c r="J14" s="10">
        <v>9</v>
      </c>
      <c r="K14" s="15"/>
      <c r="L14" s="10"/>
      <c r="M14" s="10">
        <v>10</v>
      </c>
      <c r="N14" s="15"/>
      <c r="P14" s="22">
        <f t="shared" si="0"/>
        <v>0</v>
      </c>
    </row>
    <row r="15" spans="1:16" ht="24" customHeight="1" thickBot="1">
      <c r="A15" s="32" t="str">
        <f>IF(B15="clive owen","CORRECTO!",IF(ISNA(MATCH("cli*wen",B15,0)),"MAL","CASI"))</f>
        <v>MAL</v>
      </c>
      <c r="B15" s="28"/>
      <c r="C15" s="10"/>
      <c r="D15" s="32" t="str">
        <f>IF(E15="dennis hopper","CORRECTO!",IF(ISNA(MATCH("den*is*op*er",E15,0)),"MAL","CASI"))</f>
        <v>MAL</v>
      </c>
      <c r="E15" s="28"/>
      <c r="F15" s="14"/>
      <c r="G15" s="13"/>
      <c r="H15" s="29"/>
      <c r="I15" s="14"/>
      <c r="J15" s="13"/>
      <c r="K15" s="29"/>
      <c r="L15" s="14"/>
      <c r="M15" s="13"/>
      <c r="N15" s="29"/>
      <c r="P15" s="22">
        <f t="shared" si="0"/>
        <v>0</v>
      </c>
    </row>
    <row r="16" spans="2:16" ht="24" customHeight="1" thickBot="1">
      <c r="B16" s="15"/>
      <c r="E16" s="15"/>
      <c r="F16" s="34"/>
      <c r="G16" s="35"/>
      <c r="H16" s="25" t="str">
        <f>IF(H15="laura dern","CORRECTO!",IF(ISNA(MATCH("laur*de*n",H15,0)),"MAL","CASI"))</f>
        <v>MAL</v>
      </c>
      <c r="I16" s="34"/>
      <c r="J16" s="35"/>
      <c r="K16" s="25" t="str">
        <f>IF(K15="clint eastwood","CORRECTO!",IF(ISNA(MATCH("clin*eas*d",K15,0)),"MAL","CASI"))</f>
        <v>MAL</v>
      </c>
      <c r="L16" s="34"/>
      <c r="M16" s="35"/>
      <c r="N16" s="25" t="str">
        <f>IF(N15="jim carrey","CORRECTO!",IF(ISNA(MATCH("j*m*car*",N15,0)),"MAL","CASI"))</f>
        <v>MAL</v>
      </c>
      <c r="P16" s="22">
        <f t="shared" si="0"/>
        <v>0</v>
      </c>
    </row>
    <row r="17" spans="1:16" ht="24" customHeight="1" thickBot="1">
      <c r="A17" s="32" t="str">
        <f>IF(B17="closer","CORRECTO!",IF(ISNA(MATCH("clo*ser",B17,0)),"MAL","CASI"))</f>
        <v>MAL</v>
      </c>
      <c r="B17" s="26"/>
      <c r="D17" s="32" t="str">
        <f>IF(E17="speed","CORRECTO!",IF(ISNA(MATCH("sp*d",E17,0)),"MAL","CASI"))</f>
        <v>MAL</v>
      </c>
      <c r="E17" s="26"/>
      <c r="G17" s="33" t="str">
        <f>IF(F16="terciopelo azul","CORRECTO!",IF(ISNA(MATCH("tercio*zul",F16,0)),"MAL","CASI"))</f>
        <v>MAL</v>
      </c>
      <c r="I17" s="38" t="str">
        <f>IF(I16="un mundo perfecto","CORRECTO!",IF(ISNA(MATCH("*mundo perfecto",I16,0)),"MAL","CASI"))</f>
        <v>MAL</v>
      </c>
      <c r="J17" s="39"/>
      <c r="L17" s="38" t="str">
        <f>IF(L16="la lista negra","CORRECTO!",IF(ISNA(MATCH("*lista negra",L16,0)),"MAL","CASI"))</f>
        <v>MAL</v>
      </c>
      <c r="M17" s="39"/>
      <c r="P17" s="22">
        <f t="shared" si="0"/>
        <v>0</v>
      </c>
    </row>
    <row r="18" spans="2:16" ht="24" customHeight="1" thickBot="1">
      <c r="B18" s="24"/>
      <c r="E18" s="24"/>
      <c r="M18" s="20"/>
      <c r="P18" s="22">
        <f t="shared" si="0"/>
        <v>0</v>
      </c>
    </row>
    <row r="19" spans="1:16" ht="99.75" customHeight="1" thickBot="1">
      <c r="A19" s="5">
        <v>11</v>
      </c>
      <c r="B19" s="15"/>
      <c r="D19" s="5">
        <v>12</v>
      </c>
      <c r="E19" s="15"/>
      <c r="F19" s="10"/>
      <c r="G19" s="10">
        <v>13</v>
      </c>
      <c r="H19" s="15"/>
      <c r="I19" s="10"/>
      <c r="J19" s="10">
        <v>14</v>
      </c>
      <c r="K19" s="15"/>
      <c r="L19" s="10"/>
      <c r="M19" s="10">
        <v>15</v>
      </c>
      <c r="N19" s="15"/>
      <c r="P19" s="22">
        <f t="shared" si="0"/>
        <v>0</v>
      </c>
    </row>
    <row r="20" spans="1:16" ht="24" customHeight="1" thickBot="1">
      <c r="A20" s="32" t="str">
        <f>IF(B20="natalie portman","CORRECTO!",IF(ISNA(MATCH("natal*po*man",B20,0)),"MAL","CASI"))</f>
        <v>MAL</v>
      </c>
      <c r="B20" s="30"/>
      <c r="D20" s="32" t="str">
        <f>IF(E20="sandra bullock","CORRECTO!",IF(ISNA(MATCH("sandra bul*",E20,0)),"MAL","CASI"))</f>
        <v>MAL</v>
      </c>
      <c r="E20" s="27"/>
      <c r="F20" s="12"/>
      <c r="G20" s="14"/>
      <c r="H20" s="27"/>
      <c r="I20" s="12"/>
      <c r="J20" s="14"/>
      <c r="K20" s="27"/>
      <c r="L20" s="12"/>
      <c r="M20" s="14"/>
      <c r="N20" s="28"/>
      <c r="O20" s="32" t="str">
        <f>IF(N20="colin farrell","CORRECTO!",IF(ISNA(MATCH("col*in farre*l",N20,0)),"MAL","CASI"))</f>
        <v>MAL</v>
      </c>
      <c r="P20" s="22">
        <f t="shared" si="0"/>
        <v>0</v>
      </c>
    </row>
    <row r="21" spans="1:16" ht="24" customHeight="1" thickBot="1">
      <c r="A21" s="10"/>
      <c r="B21" s="15"/>
      <c r="E21" s="10"/>
      <c r="F21" s="36"/>
      <c r="G21" s="37"/>
      <c r="H21" s="25" t="str">
        <f>IF(H20="goran visnjic","CORRECTO!",IF(ISNA(MATCH("goran*isn*c",H20,0)),"MAL","CASI"))</f>
        <v>MAL</v>
      </c>
      <c r="I21" s="36"/>
      <c r="J21" s="37"/>
      <c r="K21" s="25" t="str">
        <f>IF(K20="jennifer garner","CORRECTO!",IF(ISNA(MATCH("jen*ifer garner",K20,0)),"MAL","CASI"))</f>
        <v>MAL</v>
      </c>
      <c r="L21" s="36"/>
      <c r="M21" s="37"/>
      <c r="N21" s="15"/>
      <c r="P21" s="22">
        <f t="shared" si="0"/>
        <v>0</v>
      </c>
    </row>
    <row r="22" spans="1:16" ht="24" customHeight="1" thickBot="1">
      <c r="A22" s="32" t="str">
        <f>IF(B22="cold mountain","CORRECTO!",IF(ISNA(MATCH("col*mo*nta*n",B22,0)),"MAL","CASI"))</f>
        <v>MAL</v>
      </c>
      <c r="B22" s="26"/>
      <c r="E22" s="10"/>
      <c r="F22" s="38" t="str">
        <f>IF(F21="practicamente magia","CORRECTO!",IF(ISNA(MATCH("practic*magia",F21,0)),"MAL","CASI"))</f>
        <v>MAL</v>
      </c>
      <c r="G22" s="39"/>
      <c r="H22" s="10"/>
      <c r="I22" s="38" t="str">
        <f>IF(I21="elektra","CORRECTO!",IF(ISNA(MATCH("ele*tra",I21,0)),"MAL","CASI"))</f>
        <v>MAL</v>
      </c>
      <c r="J22" s="39"/>
      <c r="K22" s="10"/>
      <c r="L22" s="33" t="str">
        <f>IF(L21="daredevil","CORRECTO!",IF(ISNA(MATCH("dar*vil",L21,0)),"MAL","CASI"))</f>
        <v>MAL</v>
      </c>
      <c r="M22" s="23"/>
      <c r="N22" s="26"/>
      <c r="O22" s="32" t="str">
        <f>IF(N22="ultima llamada","CORRECTO!",IF(ISNA(MATCH("ulti*mada",N22,0)),"MAL","CASI"))</f>
        <v>MAL</v>
      </c>
      <c r="P22" s="22">
        <f t="shared" si="0"/>
        <v>0</v>
      </c>
    </row>
    <row r="23" spans="1:16" ht="24" customHeight="1" thickBot="1">
      <c r="A23" s="10"/>
      <c r="B23" s="24"/>
      <c r="E23" s="10"/>
      <c r="F23" s="10"/>
      <c r="G23" s="10"/>
      <c r="H23" s="10"/>
      <c r="I23" s="10"/>
      <c r="J23" s="10"/>
      <c r="K23" s="10"/>
      <c r="M23" s="20"/>
      <c r="N23" s="24"/>
      <c r="P23" s="22">
        <f t="shared" si="0"/>
        <v>0</v>
      </c>
    </row>
    <row r="24" spans="1:16" ht="99.75" customHeight="1" thickBot="1">
      <c r="A24" s="10">
        <v>16</v>
      </c>
      <c r="B24" s="15"/>
      <c r="D24" s="10">
        <v>17</v>
      </c>
      <c r="E24" s="15"/>
      <c r="F24" s="10"/>
      <c r="G24" s="10">
        <v>18</v>
      </c>
      <c r="H24" s="15"/>
      <c r="I24" s="10"/>
      <c r="J24" s="10">
        <v>19</v>
      </c>
      <c r="K24" s="15"/>
      <c r="L24" s="10"/>
      <c r="M24" s="10">
        <v>20</v>
      </c>
      <c r="N24" s="15"/>
      <c r="P24" s="22">
        <f t="shared" si="0"/>
        <v>0</v>
      </c>
    </row>
    <row r="25" spans="1:16" ht="24" customHeight="1" thickBot="1">
      <c r="A25" s="32" t="str">
        <f>IF(B25="philip seymour hoffman","CORRECTO!",IF(ISNA(MATCH("phi*sey*man",B25,0)),"MAL","CASI"))</f>
        <v>MAL</v>
      </c>
      <c r="B25" s="28"/>
      <c r="D25" s="32" t="str">
        <f>IF(E25="amanda peet","CORRECTO!",IF(ISNA(MATCH("amanda p*t",E25,0)),"MAL","CASI"))</f>
        <v>MAL</v>
      </c>
      <c r="E25" s="28"/>
      <c r="F25" s="14"/>
      <c r="G25" s="13"/>
      <c r="H25" s="29"/>
      <c r="I25" s="14"/>
      <c r="J25" s="13"/>
      <c r="K25" s="29"/>
      <c r="L25" s="14"/>
      <c r="M25" s="13"/>
      <c r="N25" s="29"/>
      <c r="P25" s="22">
        <f t="shared" si="0"/>
        <v>0</v>
      </c>
    </row>
    <row r="26" spans="2:16" ht="24" customHeight="1" thickBot="1">
      <c r="B26" s="15"/>
      <c r="E26" s="15"/>
      <c r="F26" s="34"/>
      <c r="G26" s="35"/>
      <c r="H26" s="25" t="str">
        <f>IF(H25="edward burns","CORRECTO!",IF(ISNA(MATCH("ed*rd*bu*s",H25,0)),"MAL","CASI"))</f>
        <v>MAL</v>
      </c>
      <c r="I26" s="34"/>
      <c r="J26" s="35"/>
      <c r="K26" s="25" t="str">
        <f>IF(K25="vin diesel","CORRECTO!",IF(ISNA(MATCH("vin d*sel",K25,0)),"MAL","CASI"))</f>
        <v>MAL</v>
      </c>
      <c r="L26" s="34"/>
      <c r="M26" s="35"/>
      <c r="N26" s="25" t="str">
        <f>IF(N25="radha mitchell","CORRECTO!",IF(ISNA(MATCH("rad*a mi*chel*",N25,0)),"MAL","CASI"))</f>
        <v>MAL</v>
      </c>
      <c r="P26" s="22">
        <f t="shared" si="0"/>
        <v>0</v>
      </c>
    </row>
    <row r="27" spans="1:16" ht="24" customHeight="1" thickBot="1">
      <c r="A27" s="32" t="str">
        <f>IF(B27="casi famosos","CORRECTO!",IF(ISNA(MATCH("casi f*s",B27,0)),"MAL","CASI"))</f>
        <v>MAL</v>
      </c>
      <c r="B27" s="26"/>
      <c r="D27" s="32" t="str">
        <f>IF(E27="identidad","CORRECTO!",IF(ISNA(MATCH("ide*dad",E27,0)),"MAL","CASI"))</f>
        <v>MAL</v>
      </c>
      <c r="E27" s="26"/>
      <c r="G27" s="33" t="str">
        <f>IF(F26="ella es unica","CORRECTO!",IF(ISNA(MATCH("ella*unica",F26,0)),"MAL","CASI"))</f>
        <v>MAL</v>
      </c>
      <c r="I27" s="38" t="str">
        <f>IF(I26="salvar al soldado ryan","CORRECTO!",IF(ISNA(MATCH("salvar a*r*an",I26,0)),"MAL","CASI"))</f>
        <v>MAL</v>
      </c>
      <c r="J27" s="39"/>
      <c r="L27" s="38" t="str">
        <f>IF(L26="pitch black","CORRECTO!",IF(ISNA(MATCH("pi*ch bla*",L26,0)),"MAL","CASI"))</f>
        <v>MAL</v>
      </c>
      <c r="M27" s="39"/>
      <c r="P27" s="22">
        <f t="shared" si="0"/>
        <v>0</v>
      </c>
    </row>
    <row r="28" spans="2:16" ht="24" customHeight="1" thickBot="1">
      <c r="B28" s="24"/>
      <c r="E28" s="24"/>
      <c r="M28" s="20"/>
      <c r="P28" s="22">
        <f t="shared" si="0"/>
        <v>0</v>
      </c>
    </row>
    <row r="29" spans="1:16" ht="99.75" customHeight="1" thickBot="1">
      <c r="A29" s="10">
        <v>21</v>
      </c>
      <c r="B29" s="15"/>
      <c r="D29" s="5">
        <v>22</v>
      </c>
      <c r="E29" s="15"/>
      <c r="F29" s="10"/>
      <c r="G29" s="10">
        <v>23</v>
      </c>
      <c r="H29" s="15"/>
      <c r="I29" s="10"/>
      <c r="J29" s="10">
        <v>24</v>
      </c>
      <c r="K29" s="15"/>
      <c r="L29" s="10"/>
      <c r="M29" s="10">
        <v>25</v>
      </c>
      <c r="N29" s="15"/>
      <c r="P29" s="22">
        <f t="shared" si="0"/>
        <v>0</v>
      </c>
    </row>
    <row r="30" spans="1:16" ht="24" customHeight="1" thickBot="1">
      <c r="A30" s="32" t="str">
        <f>IF(B30="fairuza balk","CORRECTO!",IF(ISNA(MATCH("fai*a ba*",B30,0)),"MAL","CASI"))</f>
        <v>MAL</v>
      </c>
      <c r="B30" s="28"/>
      <c r="E30" s="27"/>
      <c r="F30" s="12"/>
      <c r="G30" s="14"/>
      <c r="H30" s="27"/>
      <c r="I30" s="12"/>
      <c r="J30" s="14"/>
      <c r="K30" s="27"/>
      <c r="L30" s="12"/>
      <c r="M30" s="14"/>
      <c r="N30" s="28"/>
      <c r="O30" s="32" t="str">
        <f>IF(N30="jeanne tripplehorn","CORRECTO!",IF(ISNA(MATCH("jean*trip*horn",N30,0)),"MAL","CASI"))</f>
        <v>MAL</v>
      </c>
      <c r="P30" s="22">
        <f t="shared" si="0"/>
        <v>0</v>
      </c>
    </row>
    <row r="31" spans="2:16" ht="24" customHeight="1" thickBot="1">
      <c r="B31" s="15"/>
      <c r="E31" s="25" t="str">
        <f>IF(E30="ray liotta","CORRECTO!",IF(ISNA(MATCH("ra*liot*a",E30,0)),"MAL","CASI"))</f>
        <v>MAL</v>
      </c>
      <c r="F31" s="36"/>
      <c r="G31" s="37"/>
      <c r="H31" s="25" t="str">
        <f>IF(H30="penelope cruz","CORRECTO!",IF(ISNA(MATCH("penelope*z",H30,0)),"MAL","CASI"))</f>
        <v>MAL</v>
      </c>
      <c r="I31" s="36"/>
      <c r="J31" s="37"/>
      <c r="K31" s="25" t="str">
        <f>IF(K30="cameron diaz","CORRECTO!",IF(ISNA(MATCH("cam*diaz",K30,0)),"MAL","CASI"))</f>
        <v>MAL</v>
      </c>
      <c r="L31" s="36"/>
      <c r="M31" s="37"/>
      <c r="N31" s="15"/>
      <c r="P31" s="22">
        <f t="shared" si="0"/>
        <v>0</v>
      </c>
    </row>
    <row r="32" spans="1:16" ht="24" customHeight="1" thickBot="1">
      <c r="A32" s="32" t="str">
        <f>IF(B32="jovenes y brujas","CORRECTO!",IF(ISNA(MATCH("joven*brujas",B32,0)),"MAL","CASI"))</f>
        <v>MAL</v>
      </c>
      <c r="B32" s="26"/>
      <c r="E32" s="10"/>
      <c r="F32" s="38" t="str">
        <f>IF(F31="blow","CORRECTO!",IF(ISNA(MATCH("blo*",F31,0)),"MAL","CASI"))</f>
        <v>MAL</v>
      </c>
      <c r="G32" s="39"/>
      <c r="H32" s="10"/>
      <c r="I32" s="38" t="str">
        <f>IF(I31="vanilla sky","CORRECTO!",IF(ISNA(MATCH("va*sky",I31,0)),"MAL","CASI"))</f>
        <v>MAL</v>
      </c>
      <c r="J32" s="39"/>
      <c r="K32" s="10"/>
      <c r="L32" s="33" t="str">
        <f>IF(L31="very bad things","CORRECTO!",IF(ISNA(MATCH("*bad things",L31,0)),"MAL","CASI"))</f>
        <v>MAL</v>
      </c>
      <c r="M32" s="23"/>
      <c r="N32" s="26"/>
      <c r="O32" s="32" t="str">
        <f>IF(N32="la tapadera","CORRECTO!",IF(ISNA(MATCH("*tapadera",N32,0)),"MAL","CASI"))</f>
        <v>MAL</v>
      </c>
      <c r="P32" s="22">
        <f t="shared" si="0"/>
        <v>0</v>
      </c>
    </row>
    <row r="33" spans="2:16" ht="24" customHeight="1" thickBot="1">
      <c r="B33" s="24"/>
      <c r="E33" s="10"/>
      <c r="F33" s="10"/>
      <c r="G33" s="10"/>
      <c r="H33" s="10"/>
      <c r="I33" s="10"/>
      <c r="J33" s="10"/>
      <c r="K33" s="10"/>
      <c r="M33" s="20"/>
      <c r="N33" s="24"/>
      <c r="P33" s="22">
        <f t="shared" si="0"/>
        <v>0</v>
      </c>
    </row>
    <row r="34" spans="1:16" ht="99.75" customHeight="1" thickBot="1">
      <c r="A34" s="10">
        <v>26</v>
      </c>
      <c r="B34" s="15"/>
      <c r="D34" s="10">
        <v>27</v>
      </c>
      <c r="E34" s="15"/>
      <c r="F34" s="10"/>
      <c r="G34" s="10">
        <v>28</v>
      </c>
      <c r="H34" s="15"/>
      <c r="I34" s="10"/>
      <c r="J34" s="10">
        <v>29</v>
      </c>
      <c r="K34" s="15"/>
      <c r="L34" s="10"/>
      <c r="M34" s="10">
        <v>30</v>
      </c>
      <c r="N34" s="15"/>
      <c r="P34" s="22">
        <f t="shared" si="0"/>
        <v>0</v>
      </c>
    </row>
    <row r="35" spans="1:16" ht="24" customHeight="1" thickBot="1">
      <c r="A35" s="32" t="str">
        <f>IF(B35="neve campbell","CORRECTO!",IF(ISNA(MATCH("neve ca*be*l",B35,0)),"MAL","CASI"))</f>
        <v>MAL</v>
      </c>
      <c r="B35" s="28"/>
      <c r="D35" s="32" t="str">
        <f>IF(E35="amy smart","CORRECTO!",IF(ISNA(MATCH("am*mart",E35,0)),"MAL","CASI"))</f>
        <v>MAL</v>
      </c>
      <c r="E35" s="28"/>
      <c r="F35" s="14"/>
      <c r="G35" s="13"/>
      <c r="H35" s="29"/>
      <c r="I35" s="14"/>
      <c r="J35" s="13"/>
      <c r="K35" s="29"/>
      <c r="L35" s="14"/>
      <c r="M35" s="13"/>
      <c r="N35" s="30"/>
      <c r="O35" s="11"/>
      <c r="P35" s="22">
        <f t="shared" si="0"/>
        <v>0</v>
      </c>
    </row>
    <row r="36" spans="2:16" ht="24" customHeight="1" thickBot="1">
      <c r="B36" s="15"/>
      <c r="E36" s="15"/>
      <c r="F36" s="34"/>
      <c r="G36" s="35"/>
      <c r="H36" s="25" t="str">
        <f>IF(H35="seann william scott","CORRECTO!",IF(ISNA(MATCH("sean*wi*liam sco*t",H35,0)),"MAL","CASI"))</f>
        <v>MAL</v>
      </c>
      <c r="I36" s="34"/>
      <c r="J36" s="35"/>
      <c r="K36" s="25" t="str">
        <f>IF(K35="julianne moore","CORRECTO!",IF(ISNA(MATCH("julian*m*r*",K35,0)),"MAL","CASI"))</f>
        <v>MAL</v>
      </c>
      <c r="L36" s="34"/>
      <c r="M36" s="35"/>
      <c r="N36" s="25" t="str">
        <f>IF(N35="ed harris","CORRECTO!",IF(ISNA(MATCH("ed*h*is",N35,0)),"MAL","CASI"))</f>
        <v>MAL</v>
      </c>
      <c r="P36" s="22">
        <f t="shared" si="0"/>
        <v>0</v>
      </c>
    </row>
    <row r="37" spans="1:16" ht="24" customHeight="1" thickBot="1">
      <c r="A37" s="32" t="str">
        <f>IF(B37="tango para tres","CORRECTO!",IF(ISNA(MATCH("tango*tres",B37,0)),"MAL","CASI"))</f>
        <v>MAL</v>
      </c>
      <c r="B37" s="26"/>
      <c r="D37" s="32" t="str">
        <f>IF(E37="ratas a la carrera","CORRECTO!",IF(ISNA(MATCH("ratas*carrera",E37,0)),"MAL","CASI"))</f>
        <v>MAL</v>
      </c>
      <c r="E37" s="26"/>
      <c r="G37" s="32" t="str">
        <f>IF(F36="road trip","CORRECTO!",IF(ISNA(MATCH("roa*p",F36,0)),"MAL","CASI"))</f>
        <v>MAL</v>
      </c>
      <c r="I37" s="38" t="str">
        <f>IF(I36="evolution","CORRECTO!",IF(ISNA(MATCH("evol*on",I36,0)),"MAL","CASI"))</f>
        <v>MAL</v>
      </c>
      <c r="J37" s="39"/>
      <c r="L37" s="38" t="str">
        <f>IF(L36="las horas","CORRECTO!",IF(ISNA(MATCH("*horas",L36,0)),"MAL","CASI"))</f>
        <v>MAL</v>
      </c>
      <c r="M37" s="39"/>
      <c r="P37" s="22">
        <f t="shared" si="0"/>
        <v>0</v>
      </c>
    </row>
    <row r="38" spans="2:16" ht="24" customHeight="1" thickBot="1">
      <c r="B38" s="24"/>
      <c r="E38" s="24"/>
      <c r="M38" s="20"/>
      <c r="P38" s="22">
        <f t="shared" si="0"/>
        <v>0</v>
      </c>
    </row>
    <row r="39" spans="1:16" ht="99.75" customHeight="1" thickBot="1">
      <c r="A39" s="10">
        <v>31</v>
      </c>
      <c r="B39" s="15"/>
      <c r="D39" s="5">
        <v>32</v>
      </c>
      <c r="E39" s="15"/>
      <c r="F39" s="10"/>
      <c r="G39" s="10">
        <v>33</v>
      </c>
      <c r="H39" s="15"/>
      <c r="I39" s="10"/>
      <c r="J39" s="10">
        <v>34</v>
      </c>
      <c r="K39" s="15"/>
      <c r="L39" s="10"/>
      <c r="M39" s="10">
        <v>35</v>
      </c>
      <c r="N39" s="15"/>
      <c r="P39" s="22">
        <f t="shared" si="0"/>
        <v>0</v>
      </c>
    </row>
    <row r="40" spans="1:16" ht="24" customHeight="1" thickBot="1">
      <c r="A40" s="32" t="str">
        <f>IF(B40="matthew perry","CORRECTO!",IF(ISNA(MATCH("mat*perry",B40,0)),"MAL","CASI"))</f>
        <v>MAL</v>
      </c>
      <c r="B40" s="28"/>
      <c r="E40" s="27"/>
      <c r="F40" s="12"/>
      <c r="G40" s="14"/>
      <c r="H40" s="27"/>
      <c r="I40" s="12"/>
      <c r="J40" s="14"/>
      <c r="K40" s="27"/>
      <c r="L40" s="12"/>
      <c r="M40" s="14"/>
      <c r="N40" s="28"/>
      <c r="O40" s="32" t="str">
        <f>IF(N40="eva mendes","CORRECTO!",IF(ISNA(MATCH("eva mende*",N40,0)),"MAL","CASI"))</f>
        <v>MAL</v>
      </c>
      <c r="P40" s="22">
        <f t="shared" si="0"/>
        <v>0</v>
      </c>
    </row>
    <row r="41" spans="2:16" ht="24" customHeight="1" thickBot="1">
      <c r="B41" s="15"/>
      <c r="E41" s="25" t="str">
        <f>IF(E40="cuba gooding jr.","CORRECTO!",IF(ISNA(MATCH("cuba g*din*jr*",E40,0)),"MAL","CASI"))</f>
        <v>MAL</v>
      </c>
      <c r="F41" s="36"/>
      <c r="G41" s="37"/>
      <c r="H41" s="25" t="str">
        <f>IF(H40="renee zellweger","CORRECTO!",IF(ISNA(MATCH("rene*zel*ger",H40,0)),"MAL","CASI"))</f>
        <v>MAL</v>
      </c>
      <c r="I41" s="36"/>
      <c r="J41" s="37"/>
      <c r="K41" s="25" t="str">
        <f>IF(K40="ethan hawke","CORRECTO!",IF(ISNA(MATCH("et*an h*ke",K40,0)),"MAL","CASI"))</f>
        <v>MAL</v>
      </c>
      <c r="L41" s="36"/>
      <c r="M41" s="37"/>
      <c r="N41" s="15"/>
      <c r="P41" s="22">
        <f t="shared" si="0"/>
        <v>0</v>
      </c>
    </row>
    <row r="42" spans="1:16" ht="24" customHeight="1" thickBot="1">
      <c r="A42" s="32" t="str">
        <f>IF(B42="falsas apariencias","CORRECTO!",IF(ISNA(MATCH("*falsa*apariencia*",B42,0)),"MAL","CASI"))</f>
        <v>MAL</v>
      </c>
      <c r="B42" s="26"/>
      <c r="E42" s="10"/>
      <c r="F42" s="38" t="str">
        <f>IF(F41="jerry maguire","CORRECTO!",IF(ISNA(MATCH("jer*ma*re",F41,0)),"MAL","CASI"))</f>
        <v>MAL</v>
      </c>
      <c r="G42" s="39"/>
      <c r="H42" s="10"/>
      <c r="I42" s="38" t="str">
        <f>IF(I41="reality bites","CORRECTO!",IF(ISNA(MATCH("real*b*s",I41,0)),"MAL","CASI"))</f>
        <v>MAL</v>
      </c>
      <c r="J42" s="39"/>
      <c r="K42" s="10"/>
      <c r="L42" s="32" t="str">
        <f>IF(L41="training day","CORRECTO!",IF(ISNA(MATCH("train*day",L41,0)),"MAL","CASI"))</f>
        <v>MAL</v>
      </c>
      <c r="M42" s="20"/>
      <c r="N42" s="26"/>
      <c r="O42" s="32" t="str">
        <f>IF(N42="hitch","CORRECTO!",IF(ISNA(MATCH("h*ch",N42,0)),"MAL","CASI"))</f>
        <v>MAL</v>
      </c>
      <c r="P42" s="22">
        <f t="shared" si="0"/>
        <v>0</v>
      </c>
    </row>
    <row r="43" spans="2:16" ht="24" customHeight="1" thickBot="1">
      <c r="B43" s="24"/>
      <c r="E43" s="10"/>
      <c r="F43" s="10"/>
      <c r="G43" s="10"/>
      <c r="H43" s="10"/>
      <c r="I43" s="10"/>
      <c r="J43" s="10"/>
      <c r="K43" s="10"/>
      <c r="M43" s="20"/>
      <c r="N43" s="24"/>
      <c r="P43" s="22">
        <f t="shared" si="0"/>
        <v>0</v>
      </c>
    </row>
    <row r="44" spans="1:16" ht="99.75" customHeight="1" thickBot="1">
      <c r="A44" s="10">
        <v>36</v>
      </c>
      <c r="B44" s="15"/>
      <c r="C44" s="10"/>
      <c r="D44" s="10">
        <v>37</v>
      </c>
      <c r="E44" s="15"/>
      <c r="F44" s="10"/>
      <c r="G44" s="10">
        <v>38</v>
      </c>
      <c r="H44" s="15"/>
      <c r="I44" s="10"/>
      <c r="J44" s="10">
        <v>39</v>
      </c>
      <c r="K44" s="15"/>
      <c r="L44" s="10"/>
      <c r="M44" s="10">
        <v>40</v>
      </c>
      <c r="N44" s="15"/>
      <c r="P44" s="22">
        <f t="shared" si="0"/>
        <v>0</v>
      </c>
    </row>
    <row r="45" spans="1:16" ht="24" customHeight="1" thickBot="1">
      <c r="A45" s="32" t="str">
        <f>IF(B45="natasha henstridge","CORRECTO!",IF(ISNA(MATCH("na*ta*hen*ge",B45,0)),"MAL","CASI"))</f>
        <v>MAL</v>
      </c>
      <c r="B45" s="30"/>
      <c r="C45" s="12"/>
      <c r="D45" s="14"/>
      <c r="E45" s="27"/>
      <c r="F45" s="12"/>
      <c r="G45" s="13"/>
      <c r="H45" s="29"/>
      <c r="I45" s="14"/>
      <c r="J45" s="13"/>
      <c r="K45" s="29"/>
      <c r="L45" s="14"/>
      <c r="M45" s="13"/>
      <c r="N45" s="29"/>
      <c r="P45" s="22">
        <f t="shared" si="0"/>
        <v>0</v>
      </c>
    </row>
    <row r="46" spans="1:16" ht="24" customHeight="1" thickBot="1">
      <c r="A46" s="17"/>
      <c r="B46" s="13"/>
      <c r="C46" s="36"/>
      <c r="D46" s="37"/>
      <c r="E46" s="25" t="str">
        <f>IF(E45="michael madsen","CORRECTO!",IF(ISNA(MATCH("mi*e*ma*en",E45,0)),"MAL","CASI"))</f>
        <v>MAL</v>
      </c>
      <c r="F46" s="34"/>
      <c r="G46" s="35"/>
      <c r="H46" s="25" t="str">
        <f>IF(H45="geena davis","CORRECTO!",IF(ISNA(MATCH("g*na davi*s",H45,0)),"MAL","CASI"))</f>
        <v>MAL</v>
      </c>
      <c r="I46" s="34"/>
      <c r="J46" s="35"/>
      <c r="K46" s="25" t="str">
        <f>IF(K45="jeff goldblum","CORRECTO!",IF(ISNA(MATCH("jef*gol*blum",K45,0)),"MAL","CASI"))</f>
        <v>MAL</v>
      </c>
      <c r="L46" s="34"/>
      <c r="M46" s="35"/>
      <c r="N46" s="25" t="str">
        <f>IF(N45="will smith","CORRECTO!",IF(ISNA(MATCH("wil*smith",N45,0)),"MAL","CASI"))</f>
        <v>MAL</v>
      </c>
      <c r="P46" s="22">
        <f t="shared" si="0"/>
        <v>0</v>
      </c>
    </row>
    <row r="47" spans="3:16" ht="24" customHeight="1" thickBot="1">
      <c r="C47" s="38" t="str">
        <f>IF(C46="species","CORRECTO!",IF(ISNA(MATCH("sp*ies",C46,0)),"MAL","CASI"))</f>
        <v>MAL</v>
      </c>
      <c r="D47" s="39"/>
      <c r="E47" s="9"/>
      <c r="F47" s="38" t="str">
        <f>IF(F46="thelma y louise","CORRECTO!",IF(ISNA(MATCH("t*elma*l*uis*",F46,0)),"MAL","CASI"))</f>
        <v>MAL</v>
      </c>
      <c r="G47" s="39"/>
      <c r="I47" s="38" t="str">
        <f>IF(I46="la mosca","CORRECTO!",IF(ISNA(MATCH("*mosca",I46,0)),"MAL","CASI"))</f>
        <v>MAL</v>
      </c>
      <c r="J47" s="39"/>
      <c r="L47" s="38" t="str">
        <f>IF(L46="independence day","CORRECTO!",IF(ISNA(MATCH("ind*ce day",L46,0)),"MAL","CASI"))</f>
        <v>MAL</v>
      </c>
      <c r="M47" s="39"/>
      <c r="P47" s="22">
        <f t="shared" si="0"/>
        <v>0</v>
      </c>
    </row>
    <row r="48" spans="5:13" ht="24" customHeight="1">
      <c r="E48" s="9"/>
      <c r="M48" s="20"/>
    </row>
    <row r="49" ht="24" customHeight="1">
      <c r="M49" s="20"/>
    </row>
    <row r="50" ht="75" customHeight="1">
      <c r="M50" s="20"/>
    </row>
    <row r="51" ht="24" customHeight="1">
      <c r="M51" s="20"/>
    </row>
    <row r="52" ht="24" customHeight="1">
      <c r="M52" s="20"/>
    </row>
    <row r="53" ht="24" customHeight="1">
      <c r="M53" s="20"/>
    </row>
    <row r="54" ht="24" customHeight="1">
      <c r="M54" s="20"/>
    </row>
    <row r="55" ht="75" customHeight="1">
      <c r="M55" s="20"/>
    </row>
    <row r="56" ht="24" customHeight="1">
      <c r="M56" s="20"/>
    </row>
    <row r="57" ht="24" customHeight="1">
      <c r="M57" s="20"/>
    </row>
    <row r="58" ht="24" customHeight="1">
      <c r="M58" s="20"/>
    </row>
    <row r="59" ht="24" customHeight="1">
      <c r="M59" s="20"/>
    </row>
    <row r="60" ht="75" customHeight="1">
      <c r="M60" s="20"/>
    </row>
    <row r="61" ht="24" customHeight="1">
      <c r="M61" s="20"/>
    </row>
    <row r="62" ht="24" customHeight="1">
      <c r="M62" s="20"/>
    </row>
    <row r="63" ht="24" customHeight="1">
      <c r="M63" s="20"/>
    </row>
    <row r="64" ht="24" customHeight="1">
      <c r="M64" s="20">
        <f>COUNTIF(B64:L64,"CORRECTO!")</f>
        <v>0</v>
      </c>
    </row>
    <row r="65" ht="75" customHeight="1">
      <c r="M65" s="20"/>
    </row>
    <row r="66" ht="24" customHeight="1">
      <c r="M66" s="20"/>
    </row>
    <row r="67" ht="24" customHeight="1">
      <c r="M67" s="20">
        <f>COUNTIF(B67:L67,"CORRECTO!")</f>
        <v>0</v>
      </c>
    </row>
    <row r="68" ht="24" customHeight="1">
      <c r="M68" s="20"/>
    </row>
    <row r="69" ht="24" customHeight="1">
      <c r="M69" s="20">
        <f>COUNTIF(B69:L69,"CORRECTO!")</f>
        <v>0</v>
      </c>
    </row>
  </sheetData>
  <sheetProtection password="D85B" sheet="1" objects="1" scenarios="1"/>
  <mergeCells count="50">
    <mergeCell ref="L11:M11"/>
    <mergeCell ref="I12:J12"/>
    <mergeCell ref="C11:D11"/>
    <mergeCell ref="F11:G11"/>
    <mergeCell ref="I11:J11"/>
    <mergeCell ref="L17:M17"/>
    <mergeCell ref="I22:J22"/>
    <mergeCell ref="F22:G22"/>
    <mergeCell ref="F2:J2"/>
    <mergeCell ref="F3:J3"/>
    <mergeCell ref="F4:J4"/>
    <mergeCell ref="F6:J6"/>
    <mergeCell ref="F7:J7"/>
    <mergeCell ref="F5:J5"/>
    <mergeCell ref="F12:G12"/>
    <mergeCell ref="I27:J27"/>
    <mergeCell ref="L27:M27"/>
    <mergeCell ref="I32:J32"/>
    <mergeCell ref="F32:G32"/>
    <mergeCell ref="I37:J37"/>
    <mergeCell ref="L37:M37"/>
    <mergeCell ref="I42:J42"/>
    <mergeCell ref="F42:G42"/>
    <mergeCell ref="F41:G41"/>
    <mergeCell ref="I41:J41"/>
    <mergeCell ref="L41:M41"/>
    <mergeCell ref="L47:M47"/>
    <mergeCell ref="I47:J47"/>
    <mergeCell ref="F47:G47"/>
    <mergeCell ref="C47:D47"/>
    <mergeCell ref="C46:D46"/>
    <mergeCell ref="F46:G46"/>
    <mergeCell ref="I46:J46"/>
    <mergeCell ref="L46:M46"/>
    <mergeCell ref="F36:G36"/>
    <mergeCell ref="I36:J36"/>
    <mergeCell ref="L36:M36"/>
    <mergeCell ref="F31:G31"/>
    <mergeCell ref="I31:J31"/>
    <mergeCell ref="L31:M31"/>
    <mergeCell ref="L16:M16"/>
    <mergeCell ref="I16:J16"/>
    <mergeCell ref="F16:G16"/>
    <mergeCell ref="L26:M26"/>
    <mergeCell ref="I26:J26"/>
    <mergeCell ref="F26:G26"/>
    <mergeCell ref="F21:G21"/>
    <mergeCell ref="I21:J21"/>
    <mergeCell ref="L21:M21"/>
    <mergeCell ref="I17:J17"/>
  </mergeCells>
  <conditionalFormatting sqref="D12 E69:F69 E67:F67 K67:L67 H67:I67 H69:I69 B67:C67 K69:L69 B69:C69 M8 C19 G17:I17 K17:L17 E62:F62 H62:I62 N46 C24 K59:L59 H64:I64 K64:L64 K57:L57 B62:C62 K62:L62 F47 C32 B57:C57 B64:C64 E64:F64 B59:C59 E59:F59 C22 E57:F57 G27:I27 K27:L27 H57:I57 H59:I59 O20 C29 C42 E52:F52 B52:C52 B54:C54 H52:I52 H54:I54 E54:F54 C34 H47:I47 K49:L49 K54:L54 K52:L52 G37:I37 O40 B49:C49 E49:F49 K37:L37 O30 H49:I49 B47:C47 C39 A15 F12 I12 L12:L13 A10 A20 A25 F22 I22 L22:L23 D25 A30 A35 F32 I32 L32:L33 D35 A40 O42 F42 I42 L42:L43 K47:L47 A12 E11 H11 K11 O10 A17 D15 H16 K16 N16 A22 C17:D17 H21 K21 O12 A27 D20 H26 K26 N26 A32 E31 H31 K31 O22 O35 K36 H36 C27:D27 A37 N36 O32 K41 H41 E41 A42 A45 E46 H46 K46 C37:D37">
    <cfRule type="cellIs" priority="1" dxfId="0" operator="equal" stopIfTrue="1">
      <formula>"CORRECTO!"</formula>
    </cfRule>
    <cfRule type="cellIs" priority="2" dxfId="1" operator="equal" stopIfTrue="1">
      <formula>"CASI"</formula>
    </cfRule>
    <cfRule type="cellIs" priority="3" dxfId="2" operator="equal" stopIfTrue="1">
      <formula>"MAL"</formula>
    </cfRule>
  </conditionalFormatting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 Garcia</cp:lastModifiedBy>
  <dcterms:created xsi:type="dcterms:W3CDTF">1996-11-27T10:00:04Z</dcterms:created>
  <dcterms:modified xsi:type="dcterms:W3CDTF">2005-06-10T19:00:16Z</dcterms:modified>
  <cp:category/>
  <cp:version/>
  <cp:contentType/>
  <cp:contentStatus/>
</cp:coreProperties>
</file>